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firstSheet="2" activeTab="7"/>
  </bookViews>
  <sheets>
    <sheet name="一（一）" sheetId="2" r:id="rId1"/>
    <sheet name="1zx全县收入" sheetId="3" r:id="rId2"/>
    <sheet name="2zx全县支出" sheetId="4" r:id="rId3"/>
    <sheet name="3zx全县平衡" sheetId="5" r:id="rId4"/>
    <sheet name="4zx县级收入" sheetId="6" r:id="rId5"/>
    <sheet name="5zx县级支出" sheetId="7" r:id="rId6"/>
    <sheet name="6zx县级平衡" sheetId="8" r:id="rId7"/>
    <sheet name="7zx上级转移支付收入" sheetId="9" r:id="rId8"/>
    <sheet name="8zx对下补助分项目" sheetId="10" r:id="rId9"/>
    <sheet name="9zx县级经济科目" sheetId="11" r:id="rId10"/>
    <sheet name="10zx县级基建支出" sheetId="12" r:id="rId11"/>
    <sheet name="11zx一般债务余额" sheetId="13" r:id="rId12"/>
    <sheet name="12zx一般债务限额" sheetId="14" r:id="rId13"/>
    <sheet name="一（二）" sheetId="15" r:id="rId14"/>
    <sheet name="13zx全县基金收入" sheetId="16" r:id="rId15"/>
    <sheet name="14zx全县基金支出" sheetId="17" r:id="rId16"/>
    <sheet name="15zx全县基金平衡" sheetId="18" r:id="rId17"/>
    <sheet name="16zx县级基金收入" sheetId="19" r:id="rId18"/>
    <sheet name="17zx县级基金支出" sheetId="20" r:id="rId19"/>
    <sheet name="18zx县级基金平衡" sheetId="21" r:id="rId20"/>
    <sheet name="19zx上级基金对县补助分项目 " sheetId="22" r:id="rId21"/>
    <sheet name="20zx基金对下补助分项目" sheetId="23" r:id="rId22"/>
    <sheet name="21zx专项债务余额" sheetId="24" r:id="rId23"/>
    <sheet name="22zx专项债务限额" sheetId="25" r:id="rId24"/>
    <sheet name="一（三）" sheetId="26" r:id="rId25"/>
    <sheet name="23zx全县国资收入" sheetId="27" r:id="rId26"/>
    <sheet name="24zx全县国资支出" sheetId="28" r:id="rId27"/>
    <sheet name="25zx全县国资平衡" sheetId="29" r:id="rId28"/>
    <sheet name="26zx县级国资收入" sheetId="30" r:id="rId29"/>
    <sheet name="27zx县级国资支出" sheetId="31" r:id="rId30"/>
    <sheet name="28zx县级国资平衡" sheetId="32" r:id="rId31"/>
    <sheet name="一（四）" sheetId="33" r:id="rId32"/>
    <sheet name="29zx全县社保基金收入" sheetId="34" r:id="rId33"/>
    <sheet name="30zx全县社保基金支出" sheetId="35" r:id="rId34"/>
    <sheet name="31全县社保基金收支平衡表" sheetId="36" r:id="rId35"/>
    <sheet name="32zx全县社保结余" sheetId="37" r:id="rId36"/>
    <sheet name="33zx县级社保基金收入" sheetId="38" r:id="rId37"/>
    <sheet name="34zx县级社保基金支出" sheetId="39" r:id="rId38"/>
    <sheet name="35县级社保基金收支平衡表" sheetId="40" r:id="rId39"/>
    <sheet name="36zx县级社保基金结余" sheetId="41" r:id="rId40"/>
    <sheet name="一（五）" sheetId="42" r:id="rId41"/>
    <sheet name="37zx汇总收入" sheetId="43" r:id="rId42"/>
    <sheet name="38zx汇总支出" sheetId="44" r:id="rId43"/>
    <sheet name="39zx2022政府投资" sheetId="45" r:id="rId44"/>
    <sheet name="40zx全县债务余额" sheetId="46" r:id="rId45"/>
    <sheet name="41zx县级债务余额" sheetId="47" r:id="rId46"/>
    <sheet name="42zx全县债务限额" sheetId="48" r:id="rId47"/>
    <sheet name="二（一）" sheetId="49" r:id="rId48"/>
    <sheet name="43ys全县收入" sheetId="50" r:id="rId49"/>
    <sheet name="44ys全县支出" sheetId="51" r:id="rId50"/>
    <sheet name="45ys全县平衡" sheetId="52" r:id="rId51"/>
    <sheet name="46ys县级收入" sheetId="53" r:id="rId52"/>
    <sheet name="47ys县级支出" sheetId="54" r:id="rId53"/>
    <sheet name="48ys县级平衡" sheetId="55" r:id="rId54"/>
    <sheet name="49ys上级转移支付收入" sheetId="56" r:id="rId55"/>
    <sheet name="50ys对下补助分项目" sheetId="57" r:id="rId56"/>
    <sheet name="51ys县本级经济科目" sheetId="58" r:id="rId57"/>
    <sheet name="52ys县级基建支出" sheetId="59" r:id="rId58"/>
    <sheet name="二（二）" sheetId="60" r:id="rId59"/>
    <sheet name="53ys全县基金收入" sheetId="61" r:id="rId60"/>
    <sheet name="54ys全县基金支出" sheetId="62" r:id="rId61"/>
    <sheet name="55ys全县基金平衡" sheetId="63" r:id="rId62"/>
    <sheet name="56ys县级基金收入" sheetId="64" r:id="rId63"/>
    <sheet name="57ys县级基金支出" sheetId="65" r:id="rId64"/>
    <sheet name="58ys县级基金平衡" sheetId="66" r:id="rId65"/>
    <sheet name="59ys上级基金对县补助分项目 " sheetId="67" r:id="rId66"/>
    <sheet name="60ys基金对下补助分项目" sheetId="68" r:id="rId67"/>
    <sheet name="二（三）" sheetId="69" r:id="rId68"/>
    <sheet name="61ys全县国资收入" sheetId="70" r:id="rId69"/>
    <sheet name="62ys全县国资支出" sheetId="71" r:id="rId70"/>
    <sheet name="63ys全县国资平衡 (3)" sheetId="72" r:id="rId71"/>
    <sheet name="64ys县级国资收入" sheetId="73" r:id="rId72"/>
    <sheet name="65ys县级国资支出" sheetId="74" r:id="rId73"/>
    <sheet name="66ys县级国资平衡 (2)" sheetId="75" r:id="rId74"/>
    <sheet name="二（四）" sheetId="76" r:id="rId75"/>
    <sheet name="67ys汇总收入" sheetId="77" r:id="rId76"/>
    <sheet name="68ys汇总支出" sheetId="78" r:id="rId77"/>
    <sheet name="69ys2023政府投资" sheetId="79" r:id="rId78"/>
    <sheet name="70ys政府债务还款计划" sheetId="80" r:id="rId79"/>
    <sheet name="71ys政府债务十年到期" sheetId="81" r:id="rId80"/>
    <sheet name="72债券发行及还本付息情况表" sheetId="82" r:id="rId81"/>
    <sheet name="73新增政府债券项目实施情况表" sheetId="83" r:id="rId82"/>
    <sheet name="74全县社保基金收入" sheetId="84" r:id="rId83"/>
    <sheet name="75全县社保基金支出" sheetId="85" r:id="rId84"/>
    <sheet name="76全县社保基金平衡" sheetId="86" r:id="rId85"/>
    <sheet name="77全县社保基金结余" sheetId="87" r:id="rId86"/>
    <sheet name="78县级社保基金收入" sheetId="88" r:id="rId87"/>
    <sheet name="79县级社保基金支出" sheetId="89" r:id="rId88"/>
    <sheet name="80县级社保基金平衡" sheetId="90" r:id="rId89"/>
    <sheet name="81县级社保基金结余" sheetId="91" r:id="rId90"/>
  </sheets>
  <externalReferences>
    <externalReference r:id="rId91"/>
    <externalReference r:id="rId92"/>
    <externalReference r:id="rId93"/>
    <externalReference r:id="rId94"/>
    <externalReference r:id="rId95"/>
    <externalReference r:id="rId96"/>
    <externalReference r:id="rId97"/>
    <externalReference r:id="rId98"/>
    <externalReference r:id="rId99"/>
  </externalReferences>
  <definedNames>
    <definedName name="_xlnm._FilterDatabase" localSheetId="5" hidden="1">'5zx县级支出'!$A$4:$IV$1279</definedName>
    <definedName name="_xlnm._FilterDatabase" localSheetId="52" hidden="1">'47ys县级支出'!$A$6:$L$510</definedName>
    <definedName name="_Order1" hidden="1">255</definedName>
    <definedName name="_Order2" hidden="1">255</definedName>
    <definedName name="a">#REF!</definedName>
    <definedName name="a_1">#N/A</definedName>
    <definedName name="_A01">#REF!</definedName>
    <definedName name="_A08">'[1]A01-1'!$A$5:$C$36</definedName>
    <definedName name="b">#N/A</definedName>
    <definedName name="d">#N/A</definedName>
    <definedName name="Database" hidden="1">#REF!</definedName>
    <definedName name="database2">#REF!</definedName>
    <definedName name="database3">#REF!</definedName>
    <definedName name="E">'[2]A01-1'!$A$5:$C$36</definedName>
    <definedName name="e_1">#N/A</definedName>
    <definedName name="f">#N/A</definedName>
    <definedName name="g">#N/A</definedName>
    <definedName name="gxxe2003">'[3]P1012001'!$A$6:$E$117</definedName>
    <definedName name="gxxe20032">'[4]P1012001'!$A$6:$E$117</definedName>
    <definedName name="h">#N/A</definedName>
    <definedName name="hhhh">#REF!</definedName>
    <definedName name="i">#N/A</definedName>
    <definedName name="j">#N/A</definedName>
    <definedName name="k">#N/A</definedName>
    <definedName name="kk">#REF!</definedName>
    <definedName name="kkkk">#REF!</definedName>
    <definedName name="l">#N/A</definedName>
    <definedName name="m">#N/A</definedName>
    <definedName name="n">#N/A</definedName>
    <definedName name="_xlnm.Print_Area" hidden="1">#REF!</definedName>
    <definedName name="Print_Area_1">#N/A</definedName>
    <definedName name="_xlnm.Print_Titles" hidden="1">#N/A</definedName>
    <definedName name="Print_Titles_1" hidden="1">#N/A</definedName>
    <definedName name="q">#REF!</definedName>
    <definedName name="s">#N/A</definedName>
    <definedName name="w">#REF!</definedName>
    <definedName name="地区名称">#REF!</definedName>
    <definedName name="汇率">#REF!</definedName>
    <definedName name="看">#REF!</definedName>
    <definedName name="类型">#REF!</definedName>
    <definedName name="全额差额比例">'[5]C01-1'!#REF!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位次d">[6]四月份月报!#REF!</definedName>
    <definedName name="支出">#REF!</definedName>
    <definedName name="支出1">#REF!</definedName>
    <definedName name="__A01">#REF!</definedName>
    <definedName name="__A08">'[1]A01-1'!$A$5:$C$36</definedName>
    <definedName name="_xlnm.Print_Area" localSheetId="1" hidden="1">'1zx全县收入'!$A$1:$F$32</definedName>
    <definedName name="___A01">#REF!</definedName>
    <definedName name="___A08">'[1]A01-1'!$A$5:$C$36</definedName>
    <definedName name="OLE_LINK1" localSheetId="2">'2zx全县支出'!#REF!</definedName>
    <definedName name="_xlnm.Print_Area" localSheetId="2" hidden="1">'2zx全县支出'!$A$1:$F$31</definedName>
    <definedName name="____A01">#REF!</definedName>
    <definedName name="____A08">'[1]A01-1'!$A$5:$C$36</definedName>
    <definedName name="_xlnm.Print_Area" localSheetId="3" hidden="1">'3zx全县平衡'!$A$1:$D$31</definedName>
    <definedName name="_xlnm.Print_Titles" localSheetId="3" hidden="1">'3zx全县平衡'!$2:$4</definedName>
    <definedName name="_xlnm._FilterDatabase" localSheetId="3" hidden="1">'3zx全县平衡'!$A$4:$IG$4</definedName>
    <definedName name="_____A01">#REF!</definedName>
    <definedName name="_____A08">'[1]A01-1'!$A$5:$C$36</definedName>
    <definedName name="_xlnm.Print_Area" localSheetId="4" hidden="1">'4zx县级收入'!$A$1:$F$32</definedName>
    <definedName name="______A01">#REF!</definedName>
    <definedName name="______A08">'[1]A01-1'!$A$5:$C$36</definedName>
    <definedName name="_xlnm.Print_Area" localSheetId="5" hidden="1">'5zx县级支出'!$A$1:$E$1277</definedName>
    <definedName name="_xlnm.Print_Titles" localSheetId="5" hidden="1">'5zx县级支出'!$1:$4</definedName>
    <definedName name="_______A01">#REF!</definedName>
    <definedName name="_______A08">'[1]A01-1'!$A$5:$C$36</definedName>
    <definedName name="_xlnm.Print_Area" localSheetId="6" hidden="1">'6zx县级平衡'!$A$1:$D$32</definedName>
    <definedName name="_xlnm.Print_Titles" localSheetId="6" hidden="1">'6zx县级平衡'!$2:$4</definedName>
    <definedName name="________A01">#REF!</definedName>
    <definedName name="________A08">'[1]A01-1'!$A$5:$C$36</definedName>
    <definedName name="_xlnm.Print_Area" localSheetId="7">'7zx上级转移支付收入'!$A$1:$B$72</definedName>
    <definedName name="_xlnm.Print_Titles" localSheetId="7">'7zx上级转移支付收入'!$2:$4</definedName>
    <definedName name="_________A01">#REF!</definedName>
    <definedName name="_________A08">'[1]A01-1'!$A$5:$C$36</definedName>
    <definedName name="_xlnm.Print_Area" localSheetId="8" hidden="1">'8zx对下补助分项目'!$A$1:$B$73</definedName>
    <definedName name="_xlnm.Print_Titles" localSheetId="8" hidden="1">'8zx对下补助分项目'!$2:$4</definedName>
    <definedName name="__________A01">#REF!</definedName>
    <definedName name="__________A08">'[1]A01-1'!$A$5:$C$36</definedName>
    <definedName name="_xlnm.Print_Area" localSheetId="9" hidden="1">'9zx县级经济科目'!$A$1:$C$48</definedName>
    <definedName name="_xlnm.Print_Titles" localSheetId="9" hidden="1">'9zx县级经济科目'!$2:$4</definedName>
    <definedName name="___________A01">#REF!</definedName>
    <definedName name="___________A08">'[1]A01-1'!$A$5:$C$36</definedName>
    <definedName name="_xlnm.Print_Area" localSheetId="10" hidden="1">'10zx县级基建支出'!$A$1:$B$28</definedName>
    <definedName name="____________A01">#REF!</definedName>
    <definedName name="____________A08">'[1]A01-1'!$A$5:$C$36</definedName>
    <definedName name="_xlnm.Print_Area" localSheetId="11" hidden="1">'11zx一般债务余额'!$A$1:$B$9</definedName>
    <definedName name="_____________A01">#REF!</definedName>
    <definedName name="_____________A08">'[1]A01-1'!$A$5:$C$36</definedName>
    <definedName name="_xlnm.Print_Area" localSheetId="12" hidden="1">'12zx一般债务限额'!$A$1:$C$6</definedName>
    <definedName name="______________A01">#REF!</definedName>
    <definedName name="______________A08">'[1]A01-1'!$A$5:$C$36</definedName>
    <definedName name="_______________A01">#REF!</definedName>
    <definedName name="_______________A08">'[1]A01-1'!$A$5:$C$36</definedName>
    <definedName name="_xlnm.Print_Area" localSheetId="14" hidden="1">'13zx全县基金收入'!$A$1:$F$19</definedName>
    <definedName name="________________A01">#REF!</definedName>
    <definedName name="________________A08">'[1]A01-1'!$A$5:$C$36</definedName>
    <definedName name="_xlnm.Print_Area" localSheetId="15" hidden="1">'14zx全县基金支出'!$A$1:$F$41</definedName>
    <definedName name="_xlnm.Print_Titles" localSheetId="15" hidden="1">'14zx全县基金支出'!$2:$4</definedName>
    <definedName name="_________________A01">#REF!</definedName>
    <definedName name="_________________A08">'[1]A01-1'!$A$5:$C$36</definedName>
    <definedName name="_xlnm.Print_Area" localSheetId="16" hidden="1">'15zx全县基金平衡'!$A$1:$D$14</definedName>
    <definedName name="__________________A01">#REF!</definedName>
    <definedName name="__________________A08">'[1]A01-1'!$A$5:$C$36</definedName>
    <definedName name="_xlnm.Print_Area" localSheetId="17" hidden="1">'16zx县级基金收入'!$A$1:$F$21</definedName>
    <definedName name="___________________A01">#REF!</definedName>
    <definedName name="___________________A08">'[1]A01-1'!$A$5:$C$36</definedName>
    <definedName name="_xlnm.Print_Area" localSheetId="18" hidden="1">'17zx县级基金支出'!$A$1:$H$41</definedName>
    <definedName name="_xlnm.Print_Titles" localSheetId="18" hidden="1">'17zx县级基金支出'!$2:$4</definedName>
    <definedName name="____________________A01">#REF!</definedName>
    <definedName name="____________________A08">'[1]A01-1'!$A$5:$C$36</definedName>
    <definedName name="_xlnm.Print_Area" localSheetId="19" hidden="1">'18zx县级基金平衡'!$A$1:$D$15</definedName>
    <definedName name="_____________________A01">#REF!</definedName>
    <definedName name="_____________________A08">'[1]A01-1'!$A$5:$C$36</definedName>
    <definedName name="_xlnm.Print_Area" localSheetId="20">'19zx上级基金对县补助分项目 '!$A$1:$B$12</definedName>
    <definedName name="______________________A01">#REF!</definedName>
    <definedName name="______________________A08">'[1]A01-1'!$A$5:$C$36</definedName>
    <definedName name="_xlnm.Print_Area" localSheetId="21" hidden="1">'20zx基金对下补助分项目'!$A$1:$B$23</definedName>
    <definedName name="_______________________A01">#REF!</definedName>
    <definedName name="_______________________A08">'[1]A01-1'!$A$5:$C$36</definedName>
    <definedName name="_xlnm.Print_Area" localSheetId="22" hidden="1">'21zx专项债务余额'!$A$1:$B$9</definedName>
    <definedName name="________________________A01">#REF!</definedName>
    <definedName name="________________________A08">'[1]A01-1'!$A$5:$C$36</definedName>
    <definedName name="_xlnm.Print_Area" localSheetId="23" hidden="1">'22zx专项债务限额'!$A$1:$C$6</definedName>
    <definedName name="_________________________A01">#REF!</definedName>
    <definedName name="_________________________A08">'[1]A01-1'!$A$5:$C$36</definedName>
    <definedName name="__________________________A01">#REF!</definedName>
    <definedName name="__________________________A08">'[1]A01-1'!$A$5:$C$36</definedName>
    <definedName name="_xlnm.Print_Area" localSheetId="25" hidden="1">'23zx全县国资收入'!$A$1:$F$24</definedName>
    <definedName name="___________________________A01">#REF!</definedName>
    <definedName name="___________________________A08">'[1]A01-1'!$A$5:$C$36</definedName>
    <definedName name="_xlnm.Print_Area" localSheetId="26" hidden="1">'24zx全县国资支出'!$A$1:$F$21</definedName>
    <definedName name="____________________________A01">#REF!</definedName>
    <definedName name="____________________________A08">'[1]A01-1'!$A$5:$C$36</definedName>
    <definedName name="_xlnm.Print_Area" localSheetId="27">'25zx全县国资平衡'!$A$1:$F$1</definedName>
    <definedName name="_____________________________A01">#REF!</definedName>
    <definedName name="_____________________________A08">'[1]A01-1'!$A$5:$C$36</definedName>
    <definedName name="_xlnm.Print_Area" localSheetId="28" hidden="1">'26zx县级国资收入'!$A$1:$G$21</definedName>
    <definedName name="______________________________A01">#REF!</definedName>
    <definedName name="______________________________A08">'[1]A01-1'!$A$5:$C$36</definedName>
    <definedName name="_xlnm.Print_Area" localSheetId="29" hidden="1">'27zx县级国资支出'!$A$1:$F$21</definedName>
    <definedName name="_______________________________A01">#REF!</definedName>
    <definedName name="_______________________________A08">'[1]A01-1'!$A$5:$C$36</definedName>
    <definedName name="_xlnm.Print_Area" localSheetId="30">'28zx县级国资平衡'!$A$1:$F$1</definedName>
    <definedName name="________________________________A01">#REF!</definedName>
    <definedName name="________________________________A08">'[1]A01-1'!$A$5:$C$36</definedName>
    <definedName name="_________________________________A01">#REF!</definedName>
    <definedName name="_________________________________A08">'[1]A01-1'!$A$5:$C$36</definedName>
    <definedName name="_xlnm.Print_Area" localSheetId="32" hidden="1">'29zx全县社保基金收入'!$A$1:$E$27</definedName>
    <definedName name="__________________________________A01">#REF!</definedName>
    <definedName name="__________________________________A08">'[1]A01-1'!$A$5:$C$36</definedName>
    <definedName name="_xlnm.Print_Area" localSheetId="33" hidden="1">'30zx全县社保基金支出'!$A$1:$E$27</definedName>
    <definedName name="___________________________________A01">#REF!</definedName>
    <definedName name="___________________________________A08">'[1]A01-1'!$A$5:$C$36</definedName>
    <definedName name="____________________________________A01">#REF!</definedName>
    <definedName name="____________________________________A08">'[1]A01-1'!$A$5:$C$36</definedName>
    <definedName name="_xlnm.Print_Area" localSheetId="35" hidden="1">'32zx全县社保结余'!$A$1:$E$18</definedName>
    <definedName name="_____________________________________A01">#REF!</definedName>
    <definedName name="_____________________________________A08">'[1]A01-1'!$A$5:$C$36</definedName>
    <definedName name="_xlnm.Print_Area" localSheetId="36" hidden="1">'33zx县级社保基金收入'!$A$1:$E$26</definedName>
    <definedName name="______________________________________A01">#REF!</definedName>
    <definedName name="______________________________________A08">'[1]A01-1'!$A$5:$C$36</definedName>
    <definedName name="_xlnm.Print_Area" localSheetId="37" hidden="1">'34zx县级社保基金支出'!$A$1:$E$26</definedName>
    <definedName name="_______________________________________A01">#REF!</definedName>
    <definedName name="_______________________________________A08">'[1]A01-1'!$A$5:$C$36</definedName>
    <definedName name="________________________________________A01">#REF!</definedName>
    <definedName name="________________________________________A08">'[1]A01-1'!$A$5:$C$36</definedName>
    <definedName name="_xlnm.Print_Area" localSheetId="39" hidden="1">'36zx县级社保基金结余'!$A$1:$E$16</definedName>
    <definedName name="_________________________________________A01">#REF!</definedName>
    <definedName name="_________________________________________A08">'[1]A01-1'!$A$5:$C$36</definedName>
    <definedName name="__________________________________________A01">#REF!</definedName>
    <definedName name="__________________________________________A08">'[1]A01-1'!$A$5:$C$36</definedName>
    <definedName name="_xlnm.Print_Area" localSheetId="41" hidden="1">'37zx汇总收入'!$A$1:$B$20</definedName>
    <definedName name="___________________________________________A01">#REF!</definedName>
    <definedName name="___________________________________________A08">'[1]A01-1'!$A$5:$C$36</definedName>
    <definedName name="_xlnm.Print_Area" localSheetId="42" hidden="1">'38zx汇总支出'!$A$1:$B$20</definedName>
    <definedName name="____________________________________________A01">#REF!</definedName>
    <definedName name="____________________________________________A08">'[1]A01-1'!$A$5:$C$36</definedName>
    <definedName name="_xlnm.Print_Area" localSheetId="43" hidden="1">'39zx2022政府投资'!$A$1:$O$7</definedName>
    <definedName name="_____________________________________________A01">#REF!</definedName>
    <definedName name="_____________________________________________A08">'[1]A01-1'!$A$5:$C$36</definedName>
    <definedName name="_xlnm.Print_Area" localSheetId="44" hidden="1">'40zx全县债务余额'!$A$1:$E$10</definedName>
    <definedName name="______________________________________________A01">#REF!</definedName>
    <definedName name="______________________________________________A08">'[1]A01-1'!$A$5:$C$36</definedName>
    <definedName name="_xlnm.Print_Area" localSheetId="45" hidden="1">'41zx县级债务余额'!$A$1:$E$10</definedName>
    <definedName name="_______________________________________________A01">#REF!</definedName>
    <definedName name="_______________________________________________A08">'[1]A01-1'!$A$5:$C$36</definedName>
    <definedName name="_xlnm.Print_Area" localSheetId="46" hidden="1">'42zx全县债务限额'!$A$1:$C$6</definedName>
    <definedName name="________________________________________________A01">#REF!</definedName>
    <definedName name="________________________________________________A08">'[1]A01-1'!$A$5:$C$36</definedName>
    <definedName name="_________________________________________________A01">#REF!</definedName>
    <definedName name="_________________________________________________A08">'[1]A01-1'!$A$5:$C$36</definedName>
    <definedName name="_xlnm.Print_Area" localSheetId="48" hidden="1">'43ys全县收入'!$A$1:$E$32</definedName>
    <definedName name="_A01" localSheetId="49">#REF!</definedName>
    <definedName name="__________________________________________________A01">#REF!</definedName>
    <definedName name="_A08" localSheetId="49">'[1]A01-1'!$A$5:$C$36</definedName>
    <definedName name="__________________________________________________A08">'[1]A01-1'!$A$5:$C$36</definedName>
    <definedName name="Database" localSheetId="49" hidden="1">#REF!</definedName>
    <definedName name="_xlnm.Print_Area" localSheetId="49" hidden="1">'44ys全县支出'!$A$1:$D$32</definedName>
    <definedName name="___________________________________________________A01">#REF!</definedName>
    <definedName name="___________________________________________________A08">'[1]A01-1'!$A$5:$C$36</definedName>
    <definedName name="_xlnm.Print_Area" localSheetId="50" hidden="1">'45ys全县平衡'!$A$1:$D$31</definedName>
    <definedName name="_xlnm.Print_Titles" localSheetId="50" hidden="1">'45ys全县平衡'!$2:$4</definedName>
    <definedName name="____________________________________________________A01">#REF!</definedName>
    <definedName name="____________________________________________________A08">'[1]A01-1'!$A$5:$C$36</definedName>
    <definedName name="_xlnm.Print_Area" localSheetId="51" hidden="1">'46ys县级收入'!$A$1:$E$32</definedName>
    <definedName name="_A01" localSheetId="52">#REF!</definedName>
    <definedName name="_____________________________________________________A01">#REF!</definedName>
    <definedName name="_A08" localSheetId="52">'[1]A01-1'!$A$5:$C$36</definedName>
    <definedName name="_____________________________________________________A08">'[1]A01-1'!$A$5:$C$36</definedName>
    <definedName name="Database" localSheetId="52" hidden="1">#REF!</definedName>
    <definedName name="_xlnm.Print_Titles" localSheetId="52" hidden="1">'47ys县级支出'!$4:$5</definedName>
    <definedName name="______________________________________________________A01">#REF!</definedName>
    <definedName name="______________________________________________________A08">'[1]A01-1'!$A$5:$C$36</definedName>
    <definedName name="_xlnm.Print_Area" localSheetId="53" hidden="1">'48ys县级平衡'!$A$1:$D$32</definedName>
    <definedName name="_xlnm.Print_Titles" localSheetId="53" hidden="1">'48ys县级平衡'!$2:$4</definedName>
    <definedName name="_______________________________________________________A01">#REF!</definedName>
    <definedName name="_______________________________________________________A08">'[1]A01-1'!$A$5:$C$36</definedName>
    <definedName name="_xlnm.Print_Area" localSheetId="54">'49ys上级转移支付收入'!$A$1:$B$72</definedName>
    <definedName name="_xlnm.Print_Titles" localSheetId="54">'49ys上级转移支付收入'!$2:$4</definedName>
    <definedName name="_A01" localSheetId="55">#REF!</definedName>
    <definedName name="________________________________________________________A01">#REF!</definedName>
    <definedName name="_A08" localSheetId="55">'[1]A01-1'!$A$5:$C$36</definedName>
    <definedName name="________________________________________________________A08">'[1]A01-1'!$A$5:$C$36</definedName>
    <definedName name="Database" localSheetId="55" hidden="1">#REF!</definedName>
    <definedName name="_xlnm.Print_Area" localSheetId="55" hidden="1">'50ys对下补助分项目'!$A$1:$B$66</definedName>
    <definedName name="_xlnm.Print_Titles" localSheetId="55" hidden="1">'50ys对下补助分项目'!$2:$4</definedName>
    <definedName name="_xlnm._FilterDatabase" localSheetId="55" hidden="1">'50ys对下补助分项目'!#REF!</definedName>
    <definedName name="_________________________________________________________A01">#REF!</definedName>
    <definedName name="_________________________________________________________A08">'[1]A01-1'!$A$5:$C$36</definedName>
    <definedName name="_xlnm.Print_Area" localSheetId="56" hidden="1">'51ys县本级经济科目'!$A$1:$B$80</definedName>
    <definedName name="_xlnm.Print_Titles" localSheetId="56" hidden="1">'51ys县本级经济科目'!$2:$4</definedName>
    <definedName name="__________________________________________________________A01">#REF!</definedName>
    <definedName name="__________________________________________________________A08">'[1]A01-1'!$A$5:$C$36</definedName>
    <definedName name="_xlnm.Print_Area" localSheetId="57" hidden="1">'52ys县级基建支出'!$A$1:$B$28</definedName>
    <definedName name="___________________________________________________________A01">#REF!</definedName>
    <definedName name="___________________________________________________________A08">'[1]A01-1'!$A$5:$C$36</definedName>
    <definedName name="____________________________________________________________A01">#REF!</definedName>
    <definedName name="____________________________________________________________A08">'[1]A01-1'!$A$5:$C$36</definedName>
    <definedName name="Database" localSheetId="59" hidden="1">#REF!</definedName>
    <definedName name="_xlnm.Print_Area" localSheetId="59" hidden="1">'53ys全县基金收入'!$A$1:$C$20</definedName>
    <definedName name="_xlnm.Print_Titles" localSheetId="59" hidden="1">'53ys全县基金收入'!$2:$4</definedName>
    <definedName name="_____________________________________________________________A01">#REF!</definedName>
    <definedName name="_____________________________________________________________A08">'[1]A01-1'!$A$5:$C$36</definedName>
    <definedName name="Database" localSheetId="60" hidden="1">#REF!</definedName>
    <definedName name="_xlnm.Print_Area" localSheetId="60" hidden="1">'54ys全县基金支出'!$A$1:$C$40</definedName>
    <definedName name="_xlnm.Print_Titles" localSheetId="60" hidden="1">'54ys全县基金支出'!$2:$4</definedName>
    <definedName name="______________________________________________________________A01">#REF!</definedName>
    <definedName name="______________________________________________________________A08">'[1]A01-1'!$A$5:$C$36</definedName>
    <definedName name="_______________________________________________________________A01">#REF!</definedName>
    <definedName name="_______________________________________________________________A08">'[1]A01-1'!$A$5:$C$36</definedName>
    <definedName name="Database" localSheetId="62" hidden="1">#REF!</definedName>
    <definedName name="_xlnm.Print_Area" localSheetId="62" hidden="1">'56ys县级基金收入'!$A$1:$C$20</definedName>
    <definedName name="_xlnm.Print_Titles" localSheetId="62" hidden="1">'56ys县级基金收入'!$2:$4</definedName>
    <definedName name="________________________________________________________________A01">#REF!</definedName>
    <definedName name="________________________________________________________________A08">'[1]A01-1'!$A$5:$C$36</definedName>
    <definedName name="Database" localSheetId="63" hidden="1">#REF!</definedName>
    <definedName name="_xlnm.Print_Area" localSheetId="63" hidden="1">'57ys县级基金支出'!$A$1:$C$43</definedName>
    <definedName name="_xlnm.Print_Titles" localSheetId="63" hidden="1">'57ys县级基金支出'!$2:$4</definedName>
    <definedName name="_________________________________________________________________A01">#REF!</definedName>
    <definedName name="_________________________________________________________________A08">'[1]A01-1'!$A$5:$C$36</definedName>
    <definedName name="_xlnm.Print_Area" localSheetId="64" hidden="1">'58ys县级基金平衡'!$A$1:$D$14</definedName>
    <definedName name="__________________________________________________________________A01">#REF!</definedName>
    <definedName name="__________________________________________________________________A08">'[1]A01-1'!$A$5:$C$36</definedName>
    <definedName name="_xlnm.Print_Area" localSheetId="65">'59ys上级基金对县补助分项目 '!$A$1:$B$12</definedName>
    <definedName name="___________________________________________________________________A01">#REF!</definedName>
    <definedName name="___________________________________________________________________A08">'[1]A01-1'!$A$5:$C$36</definedName>
    <definedName name="_xlnm.Print_Area" localSheetId="66" hidden="1">'60ys基金对下补助分项目'!$A$1:$B$25</definedName>
    <definedName name="____________________________________________________________________A01">#REF!</definedName>
    <definedName name="____________________________________________________________________A08">'[1]A01-1'!$A$5:$C$36</definedName>
    <definedName name="_____________________________________________________________________A01">#REF!</definedName>
    <definedName name="_____________________________________________________________________A08">'[1]A01-1'!$A$5:$C$36</definedName>
    <definedName name="_xlnm.Print_Area" localSheetId="68" hidden="1">'61ys全县国资收入'!$A$1:$E$26</definedName>
    <definedName name="______________________________________________________________________A01">#REF!</definedName>
    <definedName name="______________________________________________________________________A08">'[1]A01-1'!$A$5:$C$36</definedName>
    <definedName name="_xlnm.Print_Area" localSheetId="69" hidden="1">'62ys全县国资支出'!$A$1:$E$22</definedName>
    <definedName name="_______________________________________________________________________A01">#REF!</definedName>
    <definedName name="_______________________________________________________________________A08">'[1]A01-1'!$A$5:$C$36</definedName>
    <definedName name="_xlnm.Print_Area" localSheetId="70">'63ys全县国资平衡 (3)'!$A$1:$F$1</definedName>
    <definedName name="________________________________________________________________________A01">#REF!</definedName>
    <definedName name="________________________________________________________________________A08">'[1]A01-1'!$A$5:$C$36</definedName>
    <definedName name="_xlnm.Print_Area" localSheetId="71" hidden="1">'64ys县级国资收入'!$A$1:$E$26</definedName>
    <definedName name="_xlnm.Print_Titles" localSheetId="71" hidden="1">'64ys县级国资收入'!$2:$4</definedName>
    <definedName name="_________________________________________________________________________A01">#REF!</definedName>
    <definedName name="_________________________________________________________________________A08">'[1]A01-1'!$A$5:$C$36</definedName>
    <definedName name="_xlnm.Print_Area" localSheetId="72" hidden="1">'65ys县级国资支出'!$A$1:$E$22</definedName>
    <definedName name="__________________________________________________________________________A01">#REF!</definedName>
    <definedName name="__________________________________________________________________________A08">'[1]A01-1'!$A$5:$C$36</definedName>
    <definedName name="_xlnm.Print_Area" localSheetId="73">'66ys县级国资平衡 (2)'!$A$1:$F$1</definedName>
    <definedName name="___________________________________________________________________________A01">#REF!</definedName>
    <definedName name="___________________________________________________________________________A08">'[1]A01-1'!$A$5:$C$36</definedName>
    <definedName name="____________________________________________________________________________A01">#REF!</definedName>
    <definedName name="____________________________________________________________________________A08">'[1]A01-1'!$A$5:$C$36</definedName>
    <definedName name="_xlnm.Print_Area" localSheetId="75" hidden="1">'67ys汇总收入'!$A$1:$B$17</definedName>
    <definedName name="_____________________________________________________________________________A01">#REF!</definedName>
    <definedName name="_____________________________________________________________________________A08">'[1]A01-1'!$A$5:$C$36</definedName>
    <definedName name="_xlnm.Print_Area" localSheetId="76" hidden="1">'68ys汇总支出'!$A$1:$B$17</definedName>
    <definedName name="______________________________________________________________________________A01">#REF!</definedName>
    <definedName name="______________________________________________________________________________A08">'[1]A01-1'!$A$5:$C$36</definedName>
    <definedName name="_xlnm.Print_Area" localSheetId="77" hidden="1">'69ys2023政府投资'!$A$1:$K$7</definedName>
    <definedName name="_______________________________________________________________________________A01">#REF!</definedName>
    <definedName name="_______________________________________________________________________________A08">'[1]A01-1'!$A$5:$C$36</definedName>
    <definedName name="_xlnm.Print_Area" localSheetId="78" hidden="1">'70ys政府债务还款计划'!$A$1:$B$11</definedName>
    <definedName name="看" localSheetId="78">#REF!</definedName>
    <definedName name="________________________________________________________________________________A01">#REF!</definedName>
    <definedName name="________________________________________________________________________________A08">'[1]A01-1'!$A$5:$C$36</definedName>
    <definedName name="_xlnm.Print_Area" localSheetId="79" hidden="1">'71ys政府债务十年到期'!$A$1:$D$14</definedName>
    <definedName name="_________________________________________________________________________________A01">#REF!</definedName>
    <definedName name="_________________________________________________________________________________A08">'[1]A01-1'!$A$5:$C$36</definedName>
    <definedName name="__________________________________________________________________________________A01">#REF!</definedName>
    <definedName name="__________________________________________________________________________________A08">'[1]A01-1'!$A$5:$C$36</definedName>
    <definedName name="a" localSheetId="82">#REF!</definedName>
    <definedName name="_A01" localSheetId="82">#REF!</definedName>
    <definedName name="Database" localSheetId="82" hidden="1">#REF!</definedName>
    <definedName name="database2" localSheetId="82">#REF!</definedName>
    <definedName name="database3" localSheetId="82">#REF!</definedName>
    <definedName name="hhhh" localSheetId="82">#REF!</definedName>
    <definedName name="kk" localSheetId="82">#REF!</definedName>
    <definedName name="kkkk" localSheetId="82">#REF!</definedName>
    <definedName name="_xlnm.Print_Area" localSheetId="82" hidden="1">#REF!</definedName>
    <definedName name="q" localSheetId="82">#REF!</definedName>
    <definedName name="w" localSheetId="82">#REF!</definedName>
    <definedName name="地区名称" localSheetId="82">#REF!</definedName>
    <definedName name="汇率" localSheetId="82">#REF!</definedName>
    <definedName name="看" localSheetId="82">#REF!</definedName>
    <definedName name="类型" localSheetId="82">#REF!</definedName>
    <definedName name="全额差额比例" localSheetId="82">'[5]C01-1'!#REF!</definedName>
    <definedName name="生产列1" localSheetId="82">#REF!</definedName>
    <definedName name="生产列11" localSheetId="82">#REF!</definedName>
    <definedName name="生产列15" localSheetId="82">#REF!</definedName>
    <definedName name="生产列16" localSheetId="82">#REF!</definedName>
    <definedName name="生产列17" localSheetId="82">#REF!</definedName>
    <definedName name="生产列19" localSheetId="82">#REF!</definedName>
    <definedName name="生产列2" localSheetId="82">#REF!</definedName>
    <definedName name="生产列20" localSheetId="82">#REF!</definedName>
    <definedName name="生产列3" localSheetId="82">#REF!</definedName>
    <definedName name="生产列4" localSheetId="82">#REF!</definedName>
    <definedName name="生产列5" localSheetId="82">#REF!</definedName>
    <definedName name="生产列6" localSheetId="82">#REF!</definedName>
    <definedName name="生产列7" localSheetId="82">#REF!</definedName>
    <definedName name="生产列8" localSheetId="82">#REF!</definedName>
    <definedName name="生产列9" localSheetId="82">#REF!</definedName>
    <definedName name="生产期" localSheetId="82">#REF!</definedName>
    <definedName name="生产期1" localSheetId="82">#REF!</definedName>
    <definedName name="生产期11" localSheetId="82">#REF!</definedName>
    <definedName name="生产期123" localSheetId="82">#REF!</definedName>
    <definedName name="生产期15" localSheetId="82">#REF!</definedName>
    <definedName name="生产期16" localSheetId="82">#REF!</definedName>
    <definedName name="生产期17" localSheetId="82">#REF!</definedName>
    <definedName name="生产期19" localSheetId="82">#REF!</definedName>
    <definedName name="生产期2" localSheetId="82">#REF!</definedName>
    <definedName name="生产期20" localSheetId="82">#REF!</definedName>
    <definedName name="生产期3" localSheetId="82">#REF!</definedName>
    <definedName name="生产期4" localSheetId="82">#REF!</definedName>
    <definedName name="生产期5" localSheetId="82">#REF!</definedName>
    <definedName name="生产期6" localSheetId="82">#REF!</definedName>
    <definedName name="生产期7" localSheetId="82">#REF!</definedName>
    <definedName name="生产期8" localSheetId="82">#REF!</definedName>
    <definedName name="生产期9" localSheetId="82">#REF!</definedName>
    <definedName name="位次d" localSheetId="82">[6]四月份月报!#REF!</definedName>
    <definedName name="支出" localSheetId="82">#REF!</definedName>
    <definedName name="支出1" localSheetId="82">#REF!</definedName>
    <definedName name="a" localSheetId="83">#REF!</definedName>
    <definedName name="_A01" localSheetId="83">#REF!</definedName>
    <definedName name="Database" localSheetId="83" hidden="1">#REF!</definedName>
    <definedName name="database2" localSheetId="83">#REF!</definedName>
    <definedName name="database3" localSheetId="83">#REF!</definedName>
    <definedName name="hhhh" localSheetId="83">#REF!</definedName>
    <definedName name="kk" localSheetId="83">#REF!</definedName>
    <definedName name="kkkk" localSheetId="83">#REF!</definedName>
    <definedName name="_xlnm.Print_Area" localSheetId="83" hidden="1">#REF!</definedName>
    <definedName name="q" localSheetId="83">#REF!</definedName>
    <definedName name="w" localSheetId="83">#REF!</definedName>
    <definedName name="地区名称" localSheetId="83">#REF!</definedName>
    <definedName name="汇率" localSheetId="83">#REF!</definedName>
    <definedName name="看" localSheetId="83">#REF!</definedName>
    <definedName name="类型" localSheetId="83">#REF!</definedName>
    <definedName name="全额差额比例" localSheetId="83">'[5]C01-1'!#REF!</definedName>
    <definedName name="生产列1" localSheetId="83">#REF!</definedName>
    <definedName name="生产列11" localSheetId="83">#REF!</definedName>
    <definedName name="生产列15" localSheetId="83">#REF!</definedName>
    <definedName name="生产列16" localSheetId="83">#REF!</definedName>
    <definedName name="生产列17" localSheetId="83">#REF!</definedName>
    <definedName name="生产列19" localSheetId="83">#REF!</definedName>
    <definedName name="生产列2" localSheetId="83">#REF!</definedName>
    <definedName name="生产列20" localSheetId="83">#REF!</definedName>
    <definedName name="生产列3" localSheetId="83">#REF!</definedName>
    <definedName name="生产列4" localSheetId="83">#REF!</definedName>
    <definedName name="生产列5" localSheetId="83">#REF!</definedName>
    <definedName name="生产列6" localSheetId="83">#REF!</definedName>
    <definedName name="生产列7" localSheetId="83">#REF!</definedName>
    <definedName name="生产列8" localSheetId="83">#REF!</definedName>
    <definedName name="生产列9" localSheetId="83">#REF!</definedName>
    <definedName name="生产期" localSheetId="83">#REF!</definedName>
    <definedName name="生产期1" localSheetId="83">#REF!</definedName>
    <definedName name="生产期11" localSheetId="83">#REF!</definedName>
    <definedName name="生产期123" localSheetId="83">#REF!</definedName>
    <definedName name="生产期15" localSheetId="83">#REF!</definedName>
    <definedName name="生产期16" localSheetId="83">#REF!</definedName>
    <definedName name="生产期17" localSheetId="83">#REF!</definedName>
    <definedName name="生产期19" localSheetId="83">#REF!</definedName>
    <definedName name="生产期2" localSheetId="83">#REF!</definedName>
    <definedName name="生产期20" localSheetId="83">#REF!</definedName>
    <definedName name="生产期3" localSheetId="83">#REF!</definedName>
    <definedName name="生产期4" localSheetId="83">#REF!</definedName>
    <definedName name="生产期5" localSheetId="83">#REF!</definedName>
    <definedName name="生产期6" localSheetId="83">#REF!</definedName>
    <definedName name="生产期7" localSheetId="83">#REF!</definedName>
    <definedName name="生产期8" localSheetId="83">#REF!</definedName>
    <definedName name="生产期9" localSheetId="83">#REF!</definedName>
    <definedName name="位次d" localSheetId="83">[6]四月份月报!#REF!</definedName>
    <definedName name="支出" localSheetId="83">#REF!</definedName>
    <definedName name="支出1" localSheetId="83">#REF!</definedName>
    <definedName name="a" localSheetId="84">#REF!</definedName>
    <definedName name="_A01" localSheetId="84">#REF!</definedName>
    <definedName name="Database" localSheetId="84" hidden="1">#REF!</definedName>
    <definedName name="database2" localSheetId="84">#REF!</definedName>
    <definedName name="database3" localSheetId="84">#REF!</definedName>
    <definedName name="hhhh" localSheetId="84">#REF!</definedName>
    <definedName name="kk" localSheetId="84">#REF!</definedName>
    <definedName name="kkkk" localSheetId="84">#REF!</definedName>
    <definedName name="_xlnm.Print_Area" localSheetId="84" hidden="1">#REF!</definedName>
    <definedName name="q" localSheetId="84">#REF!</definedName>
    <definedName name="w" localSheetId="84">#REF!</definedName>
    <definedName name="地区名称" localSheetId="84">#REF!</definedName>
    <definedName name="汇率" localSheetId="84">#REF!</definedName>
    <definedName name="看" localSheetId="84">#REF!</definedName>
    <definedName name="类型" localSheetId="84">#REF!</definedName>
    <definedName name="全额差额比例" localSheetId="84">'[5]C01-1'!#REF!</definedName>
    <definedName name="生产列1" localSheetId="84">#REF!</definedName>
    <definedName name="生产列11" localSheetId="84">#REF!</definedName>
    <definedName name="生产列15" localSheetId="84">#REF!</definedName>
    <definedName name="生产列16" localSheetId="84">#REF!</definedName>
    <definedName name="生产列17" localSheetId="84">#REF!</definedName>
    <definedName name="生产列19" localSheetId="84">#REF!</definedName>
    <definedName name="生产列2" localSheetId="84">#REF!</definedName>
    <definedName name="生产列20" localSheetId="84">#REF!</definedName>
    <definedName name="生产列3" localSheetId="84">#REF!</definedName>
    <definedName name="生产列4" localSheetId="84">#REF!</definedName>
    <definedName name="生产列5" localSheetId="84">#REF!</definedName>
    <definedName name="生产列6" localSheetId="84">#REF!</definedName>
    <definedName name="生产列7" localSheetId="84">#REF!</definedName>
    <definedName name="生产列8" localSheetId="84">#REF!</definedName>
    <definedName name="生产列9" localSheetId="84">#REF!</definedName>
    <definedName name="生产期" localSheetId="84">#REF!</definedName>
    <definedName name="生产期1" localSheetId="84">#REF!</definedName>
    <definedName name="生产期11" localSheetId="84">#REF!</definedName>
    <definedName name="生产期123" localSheetId="84">#REF!</definedName>
    <definedName name="生产期15" localSheetId="84">#REF!</definedName>
    <definedName name="生产期16" localSheetId="84">#REF!</definedName>
    <definedName name="生产期17" localSheetId="84">#REF!</definedName>
    <definedName name="生产期19" localSheetId="84">#REF!</definedName>
    <definedName name="生产期2" localSheetId="84">#REF!</definedName>
    <definedName name="生产期20" localSheetId="84">#REF!</definedName>
    <definedName name="生产期3" localSheetId="84">#REF!</definedName>
    <definedName name="生产期4" localSheetId="84">#REF!</definedName>
    <definedName name="生产期5" localSheetId="84">#REF!</definedName>
    <definedName name="生产期6" localSheetId="84">#REF!</definedName>
    <definedName name="生产期7" localSheetId="84">#REF!</definedName>
    <definedName name="生产期8" localSheetId="84">#REF!</definedName>
    <definedName name="生产期9" localSheetId="84">#REF!</definedName>
    <definedName name="位次d" localSheetId="84">[6]四月份月报!#REF!</definedName>
    <definedName name="支出" localSheetId="84">#REF!</definedName>
    <definedName name="支出1" localSheetId="84">#REF!</definedName>
    <definedName name="a" localSheetId="85">#REF!</definedName>
    <definedName name="_A01" localSheetId="85">#REF!</definedName>
    <definedName name="Database" localSheetId="85" hidden="1">#REF!</definedName>
    <definedName name="database2" localSheetId="85">#REF!</definedName>
    <definedName name="database3" localSheetId="85">#REF!</definedName>
    <definedName name="hhhh" localSheetId="85">#REF!</definedName>
    <definedName name="kk" localSheetId="85">#REF!</definedName>
    <definedName name="kkkk" localSheetId="85">#REF!</definedName>
    <definedName name="_xlnm.Print_Area" localSheetId="85" hidden="1">#REF!</definedName>
    <definedName name="q" localSheetId="85">#REF!</definedName>
    <definedName name="w" localSheetId="85">#REF!</definedName>
    <definedName name="地区名称" localSheetId="85">#REF!</definedName>
    <definedName name="汇率" localSheetId="85">#REF!</definedName>
    <definedName name="看" localSheetId="85">#REF!</definedName>
    <definedName name="类型" localSheetId="85">#REF!</definedName>
    <definedName name="全额差额比例" localSheetId="85">'[5]C01-1'!#REF!</definedName>
    <definedName name="生产列1" localSheetId="85">#REF!</definedName>
    <definedName name="生产列11" localSheetId="85">#REF!</definedName>
    <definedName name="生产列15" localSheetId="85">#REF!</definedName>
    <definedName name="生产列16" localSheetId="85">#REF!</definedName>
    <definedName name="生产列17" localSheetId="85">#REF!</definedName>
    <definedName name="生产列19" localSheetId="85">#REF!</definedName>
    <definedName name="生产列2" localSheetId="85">#REF!</definedName>
    <definedName name="生产列20" localSheetId="85">#REF!</definedName>
    <definedName name="生产列3" localSheetId="85">#REF!</definedName>
    <definedName name="生产列4" localSheetId="85">#REF!</definedName>
    <definedName name="生产列5" localSheetId="85">#REF!</definedName>
    <definedName name="生产列6" localSheetId="85">#REF!</definedName>
    <definedName name="生产列7" localSheetId="85">#REF!</definedName>
    <definedName name="生产列8" localSheetId="85">#REF!</definedName>
    <definedName name="生产列9" localSheetId="85">#REF!</definedName>
    <definedName name="生产期" localSheetId="85">#REF!</definedName>
    <definedName name="生产期1" localSheetId="85">#REF!</definedName>
    <definedName name="生产期11" localSheetId="85">#REF!</definedName>
    <definedName name="生产期123" localSheetId="85">#REF!</definedName>
    <definedName name="生产期15" localSheetId="85">#REF!</definedName>
    <definedName name="生产期16" localSheetId="85">#REF!</definedName>
    <definedName name="生产期17" localSheetId="85">#REF!</definedName>
    <definedName name="生产期19" localSheetId="85">#REF!</definedName>
    <definedName name="生产期2" localSheetId="85">#REF!</definedName>
    <definedName name="生产期20" localSheetId="85">#REF!</definedName>
    <definedName name="生产期3" localSheetId="85">#REF!</definedName>
    <definedName name="生产期4" localSheetId="85">#REF!</definedName>
    <definedName name="生产期5" localSheetId="85">#REF!</definedName>
    <definedName name="生产期6" localSheetId="85">#REF!</definedName>
    <definedName name="生产期7" localSheetId="85">#REF!</definedName>
    <definedName name="生产期8" localSheetId="85">#REF!</definedName>
    <definedName name="生产期9" localSheetId="85">#REF!</definedName>
    <definedName name="位次d" localSheetId="85">[6]四月份月报!#REF!</definedName>
    <definedName name="支出" localSheetId="85">#REF!</definedName>
    <definedName name="支出1" localSheetId="85">#REF!</definedName>
    <definedName name="a" localSheetId="86">#REF!</definedName>
    <definedName name="_A01" localSheetId="86">#REF!</definedName>
    <definedName name="Database" localSheetId="86" hidden="1">#REF!</definedName>
    <definedName name="database2" localSheetId="86">#REF!</definedName>
    <definedName name="database3" localSheetId="86">#REF!</definedName>
    <definedName name="hhhh" localSheetId="86">#REF!</definedName>
    <definedName name="kk" localSheetId="86">#REF!</definedName>
    <definedName name="kkkk" localSheetId="86">#REF!</definedName>
    <definedName name="_xlnm.Print_Area" localSheetId="86" hidden="1">#REF!</definedName>
    <definedName name="q" localSheetId="86">#REF!</definedName>
    <definedName name="w" localSheetId="86">#REF!</definedName>
    <definedName name="地区名称" localSheetId="86">#REF!</definedName>
    <definedName name="汇率" localSheetId="86">#REF!</definedName>
    <definedName name="看" localSheetId="86">#REF!</definedName>
    <definedName name="类型" localSheetId="86">#REF!</definedName>
    <definedName name="全额差额比例" localSheetId="86">'[5]C01-1'!#REF!</definedName>
    <definedName name="生产列1" localSheetId="86">#REF!</definedName>
    <definedName name="生产列11" localSheetId="86">#REF!</definedName>
    <definedName name="生产列15" localSheetId="86">#REF!</definedName>
    <definedName name="生产列16" localSheetId="86">#REF!</definedName>
    <definedName name="生产列17" localSheetId="86">#REF!</definedName>
    <definedName name="生产列19" localSheetId="86">#REF!</definedName>
    <definedName name="生产列2" localSheetId="86">#REF!</definedName>
    <definedName name="生产列20" localSheetId="86">#REF!</definedName>
    <definedName name="生产列3" localSheetId="86">#REF!</definedName>
    <definedName name="生产列4" localSheetId="86">#REF!</definedName>
    <definedName name="生产列5" localSheetId="86">#REF!</definedName>
    <definedName name="生产列6" localSheetId="86">#REF!</definedName>
    <definedName name="生产列7" localSheetId="86">#REF!</definedName>
    <definedName name="生产列8" localSheetId="86">#REF!</definedName>
    <definedName name="生产列9" localSheetId="86">#REF!</definedName>
    <definedName name="生产期" localSheetId="86">#REF!</definedName>
    <definedName name="生产期1" localSheetId="86">#REF!</definedName>
    <definedName name="生产期11" localSheetId="86">#REF!</definedName>
    <definedName name="生产期123" localSheetId="86">#REF!</definedName>
    <definedName name="生产期15" localSheetId="86">#REF!</definedName>
    <definedName name="生产期16" localSheetId="86">#REF!</definedName>
    <definedName name="生产期17" localSheetId="86">#REF!</definedName>
    <definedName name="生产期19" localSheetId="86">#REF!</definedName>
    <definedName name="生产期2" localSheetId="86">#REF!</definedName>
    <definedName name="生产期20" localSheetId="86">#REF!</definedName>
    <definedName name="生产期3" localSheetId="86">#REF!</definedName>
    <definedName name="生产期4" localSheetId="86">#REF!</definedName>
    <definedName name="生产期5" localSheetId="86">#REF!</definedName>
    <definedName name="生产期6" localSheetId="86">#REF!</definedName>
    <definedName name="生产期7" localSheetId="86">#REF!</definedName>
    <definedName name="生产期8" localSheetId="86">#REF!</definedName>
    <definedName name="生产期9" localSheetId="86">#REF!</definedName>
    <definedName name="位次d" localSheetId="86">[6]四月份月报!#REF!</definedName>
    <definedName name="支出" localSheetId="86">#REF!</definedName>
    <definedName name="支出1" localSheetId="86">#REF!</definedName>
    <definedName name="a" localSheetId="87">#REF!</definedName>
    <definedName name="_A01" localSheetId="87">#REF!</definedName>
    <definedName name="Database" localSheetId="87" hidden="1">#REF!</definedName>
    <definedName name="database2" localSheetId="87">#REF!</definedName>
    <definedName name="database3" localSheetId="87">#REF!</definedName>
    <definedName name="hhhh" localSheetId="87">#REF!</definedName>
    <definedName name="kk" localSheetId="87">#REF!</definedName>
    <definedName name="kkkk" localSheetId="87">#REF!</definedName>
    <definedName name="_xlnm.Print_Area" localSheetId="87" hidden="1">#REF!</definedName>
    <definedName name="q" localSheetId="87">#REF!</definedName>
    <definedName name="w" localSheetId="87">#REF!</definedName>
    <definedName name="地区名称" localSheetId="87">#REF!</definedName>
    <definedName name="汇率" localSheetId="87">#REF!</definedName>
    <definedName name="看" localSheetId="87">#REF!</definedName>
    <definedName name="类型" localSheetId="87">#REF!</definedName>
    <definedName name="全额差额比例" localSheetId="87">'[5]C01-1'!#REF!</definedName>
    <definedName name="生产列1" localSheetId="87">#REF!</definedName>
    <definedName name="生产列11" localSheetId="87">#REF!</definedName>
    <definedName name="生产列15" localSheetId="87">#REF!</definedName>
    <definedName name="生产列16" localSheetId="87">#REF!</definedName>
    <definedName name="生产列17" localSheetId="87">#REF!</definedName>
    <definedName name="生产列19" localSheetId="87">#REF!</definedName>
    <definedName name="生产列2" localSheetId="87">#REF!</definedName>
    <definedName name="生产列20" localSheetId="87">#REF!</definedName>
    <definedName name="生产列3" localSheetId="87">#REF!</definedName>
    <definedName name="生产列4" localSheetId="87">#REF!</definedName>
    <definedName name="生产列5" localSheetId="87">#REF!</definedName>
    <definedName name="生产列6" localSheetId="87">#REF!</definedName>
    <definedName name="生产列7" localSheetId="87">#REF!</definedName>
    <definedName name="生产列8" localSheetId="87">#REF!</definedName>
    <definedName name="生产列9" localSheetId="87">#REF!</definedName>
    <definedName name="生产期" localSheetId="87">#REF!</definedName>
    <definedName name="生产期1" localSheetId="87">#REF!</definedName>
    <definedName name="生产期11" localSheetId="87">#REF!</definedName>
    <definedName name="生产期123" localSheetId="87">#REF!</definedName>
    <definedName name="生产期15" localSheetId="87">#REF!</definedName>
    <definedName name="生产期16" localSheetId="87">#REF!</definedName>
    <definedName name="生产期17" localSheetId="87">#REF!</definedName>
    <definedName name="生产期19" localSheetId="87">#REF!</definedName>
    <definedName name="生产期2" localSheetId="87">#REF!</definedName>
    <definedName name="生产期20" localSheetId="87">#REF!</definedName>
    <definedName name="生产期3" localSheetId="87">#REF!</definedName>
    <definedName name="生产期4" localSheetId="87">#REF!</definedName>
    <definedName name="生产期5" localSheetId="87">#REF!</definedName>
    <definedName name="生产期6" localSheetId="87">#REF!</definedName>
    <definedName name="生产期7" localSheetId="87">#REF!</definedName>
    <definedName name="生产期8" localSheetId="87">#REF!</definedName>
    <definedName name="生产期9" localSheetId="87">#REF!</definedName>
    <definedName name="位次d" localSheetId="87">[6]四月份月报!#REF!</definedName>
    <definedName name="支出" localSheetId="87">#REF!</definedName>
    <definedName name="支出1" localSheetId="87">#REF!</definedName>
    <definedName name="a" localSheetId="88">#REF!</definedName>
    <definedName name="_A01" localSheetId="88">#REF!</definedName>
    <definedName name="Database" localSheetId="88" hidden="1">#REF!</definedName>
    <definedName name="database2" localSheetId="88">#REF!</definedName>
    <definedName name="database3" localSheetId="88">#REF!</definedName>
    <definedName name="hhhh" localSheetId="88">#REF!</definedName>
    <definedName name="kk" localSheetId="88">#REF!</definedName>
    <definedName name="kkkk" localSheetId="88">#REF!</definedName>
    <definedName name="_xlnm.Print_Area" localSheetId="88" hidden="1">#REF!</definedName>
    <definedName name="q" localSheetId="88">#REF!</definedName>
    <definedName name="w" localSheetId="88">#REF!</definedName>
    <definedName name="地区名称" localSheetId="88">#REF!</definedName>
    <definedName name="汇率" localSheetId="88">#REF!</definedName>
    <definedName name="看" localSheetId="88">#REF!</definedName>
    <definedName name="类型" localSheetId="88">#REF!</definedName>
    <definedName name="全额差额比例" localSheetId="88">'[5]C01-1'!#REF!</definedName>
    <definedName name="生产列1" localSheetId="88">#REF!</definedName>
    <definedName name="生产列11" localSheetId="88">#REF!</definedName>
    <definedName name="生产列15" localSheetId="88">#REF!</definedName>
    <definedName name="生产列16" localSheetId="88">#REF!</definedName>
    <definedName name="生产列17" localSheetId="88">#REF!</definedName>
    <definedName name="生产列19" localSheetId="88">#REF!</definedName>
    <definedName name="生产列2" localSheetId="88">#REF!</definedName>
    <definedName name="生产列20" localSheetId="88">#REF!</definedName>
    <definedName name="生产列3" localSheetId="88">#REF!</definedName>
    <definedName name="生产列4" localSheetId="88">#REF!</definedName>
    <definedName name="生产列5" localSheetId="88">#REF!</definedName>
    <definedName name="生产列6" localSheetId="88">#REF!</definedName>
    <definedName name="生产列7" localSheetId="88">#REF!</definedName>
    <definedName name="生产列8" localSheetId="88">#REF!</definedName>
    <definedName name="生产列9" localSheetId="88">#REF!</definedName>
    <definedName name="生产期" localSheetId="88">#REF!</definedName>
    <definedName name="生产期1" localSheetId="88">#REF!</definedName>
    <definedName name="生产期11" localSheetId="88">#REF!</definedName>
    <definedName name="生产期123" localSheetId="88">#REF!</definedName>
    <definedName name="生产期15" localSheetId="88">#REF!</definedName>
    <definedName name="生产期16" localSheetId="88">#REF!</definedName>
    <definedName name="生产期17" localSheetId="88">#REF!</definedName>
    <definedName name="生产期19" localSheetId="88">#REF!</definedName>
    <definedName name="生产期2" localSheetId="88">#REF!</definedName>
    <definedName name="生产期20" localSheetId="88">#REF!</definedName>
    <definedName name="生产期3" localSheetId="88">#REF!</definedName>
    <definedName name="生产期4" localSheetId="88">#REF!</definedName>
    <definedName name="生产期5" localSheetId="88">#REF!</definedName>
    <definedName name="生产期6" localSheetId="88">#REF!</definedName>
    <definedName name="生产期7" localSheetId="88">#REF!</definedName>
    <definedName name="生产期8" localSheetId="88">#REF!</definedName>
    <definedName name="生产期9" localSheetId="88">#REF!</definedName>
    <definedName name="位次d" localSheetId="88">[6]四月份月报!#REF!</definedName>
    <definedName name="支出" localSheetId="88">#REF!</definedName>
    <definedName name="支出1" localSheetId="88">#REF!</definedName>
    <definedName name="a" localSheetId="89">#REF!</definedName>
    <definedName name="_A01" localSheetId="89">#REF!</definedName>
    <definedName name="Database" localSheetId="89" hidden="1">#REF!</definedName>
    <definedName name="database2" localSheetId="89">#REF!</definedName>
    <definedName name="database3" localSheetId="89">#REF!</definedName>
    <definedName name="hhhh" localSheetId="89">#REF!</definedName>
    <definedName name="kk" localSheetId="89">#REF!</definedName>
    <definedName name="kkkk" localSheetId="89">#REF!</definedName>
    <definedName name="_xlnm.Print_Area" localSheetId="89" hidden="1">#REF!</definedName>
    <definedName name="q" localSheetId="89">#REF!</definedName>
    <definedName name="w" localSheetId="89">#REF!</definedName>
    <definedName name="地区名称" localSheetId="89">#REF!</definedName>
    <definedName name="汇率" localSheetId="89">#REF!</definedName>
    <definedName name="看" localSheetId="89">#REF!</definedName>
    <definedName name="类型" localSheetId="89">#REF!</definedName>
    <definedName name="全额差额比例" localSheetId="89">'[5]C01-1'!#REF!</definedName>
    <definedName name="生产列1" localSheetId="89">#REF!</definedName>
    <definedName name="生产列11" localSheetId="89">#REF!</definedName>
    <definedName name="生产列15" localSheetId="89">#REF!</definedName>
    <definedName name="生产列16" localSheetId="89">#REF!</definedName>
    <definedName name="生产列17" localSheetId="89">#REF!</definedName>
    <definedName name="生产列19" localSheetId="89">#REF!</definedName>
    <definedName name="生产列2" localSheetId="89">#REF!</definedName>
    <definedName name="生产列20" localSheetId="89">#REF!</definedName>
    <definedName name="生产列3" localSheetId="89">#REF!</definedName>
    <definedName name="生产列4" localSheetId="89">#REF!</definedName>
    <definedName name="生产列5" localSheetId="89">#REF!</definedName>
    <definedName name="生产列6" localSheetId="89">#REF!</definedName>
    <definedName name="生产列7" localSheetId="89">#REF!</definedName>
    <definedName name="生产列8" localSheetId="89">#REF!</definedName>
    <definedName name="生产列9" localSheetId="89">#REF!</definedName>
    <definedName name="生产期" localSheetId="89">#REF!</definedName>
    <definedName name="生产期1" localSheetId="89">#REF!</definedName>
    <definedName name="生产期11" localSheetId="89">#REF!</definedName>
    <definedName name="生产期123" localSheetId="89">#REF!</definedName>
    <definedName name="生产期15" localSheetId="89">#REF!</definedName>
    <definedName name="生产期16" localSheetId="89">#REF!</definedName>
    <definedName name="生产期17" localSheetId="89">#REF!</definedName>
    <definedName name="生产期19" localSheetId="89">#REF!</definedName>
    <definedName name="生产期2" localSheetId="89">#REF!</definedName>
    <definedName name="生产期20" localSheetId="89">#REF!</definedName>
    <definedName name="生产期3" localSheetId="89">#REF!</definedName>
    <definedName name="生产期4" localSheetId="89">#REF!</definedName>
    <definedName name="生产期5" localSheetId="89">#REF!</definedName>
    <definedName name="生产期6" localSheetId="89">#REF!</definedName>
    <definedName name="生产期7" localSheetId="89">#REF!</definedName>
    <definedName name="生产期8" localSheetId="89">#REF!</definedName>
    <definedName name="生产期9" localSheetId="89">#REF!</definedName>
    <definedName name="位次d" localSheetId="89">[6]四月份月报!#REF!</definedName>
    <definedName name="支出" localSheetId="89">#REF!</definedName>
    <definedName name="支出1" localSheetId="8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<sst xmlns="http://schemas.openxmlformats.org/spreadsheetml/2006/main" count="4479" uniqueCount="2344">
  <si>
    <t>第 一 篇     第 一 部 分</t>
  </si>
  <si>
    <t>一 般 公 共 预 算</t>
  </si>
  <si>
    <t>表一</t>
  </si>
  <si>
    <t>2022年泸县地方一般公共预算收入执行情况表</t>
  </si>
  <si>
    <t>单位：万元</t>
  </si>
  <si>
    <r>
      <rPr>
        <b/>
        <sz val="10"/>
        <rFont val="宋体"/>
        <charset val="134"/>
      </rPr>
      <t>预</t>
    </r>
    <r>
      <rPr>
        <b/>
        <sz val="10"/>
        <rFont val="Times New Roman"/>
        <charset val="0"/>
      </rPr>
      <t xml:space="preserve">    </t>
    </r>
    <r>
      <rPr>
        <b/>
        <sz val="10"/>
        <rFont val="宋体"/>
        <charset val="134"/>
      </rPr>
      <t>算</t>
    </r>
    <r>
      <rPr>
        <b/>
        <sz val="10"/>
        <rFont val="Times New Roman"/>
        <charset val="0"/>
      </rPr>
      <t xml:space="preserve">    </t>
    </r>
    <r>
      <rPr>
        <b/>
        <sz val="10"/>
        <rFont val="宋体"/>
        <charset val="134"/>
      </rPr>
      <t>科</t>
    </r>
    <r>
      <rPr>
        <b/>
        <sz val="10"/>
        <rFont val="Times New Roman"/>
        <charset val="0"/>
      </rPr>
      <t xml:space="preserve">    </t>
    </r>
    <r>
      <rPr>
        <b/>
        <sz val="10"/>
        <rFont val="宋体"/>
        <charset val="134"/>
      </rPr>
      <t>目</t>
    </r>
  </si>
  <si>
    <t>年初预算数</t>
  </si>
  <si>
    <t>变动预算数</t>
  </si>
  <si>
    <t>预计执行数</t>
  </si>
  <si>
    <r>
      <rPr>
        <b/>
        <sz val="10"/>
        <rFont val="宋体"/>
        <charset val="134"/>
      </rPr>
      <t>为变动预算
（</t>
    </r>
    <r>
      <rPr>
        <b/>
        <sz val="10"/>
        <rFont val="Times New Roman"/>
        <charset val="0"/>
      </rPr>
      <t>%</t>
    </r>
    <r>
      <rPr>
        <b/>
        <sz val="10"/>
        <rFont val="宋体"/>
        <charset val="134"/>
      </rPr>
      <t>）</t>
    </r>
  </si>
  <si>
    <t>备注</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</si>
  <si>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</si>
  <si>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</si>
  <si>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</si>
  <si>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</si>
  <si>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</si>
  <si>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</si>
  <si>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</si>
  <si>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</si>
  <si>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</si>
  <si>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</si>
  <si>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</si>
  <si>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</si>
  <si>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</si>
  <si>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</si>
  <si>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</si>
  <si>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</si>
  <si>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税收收入小计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</si>
  <si>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</si>
  <si>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</si>
  <si>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</si>
  <si>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</si>
  <si>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</si>
  <si>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</si>
  <si>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</si>
  <si>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</si>
  <si>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非税收入小计</t>
  </si>
  <si>
    <t>地方一般公共预算收入合计</t>
  </si>
  <si>
    <t>表二</t>
  </si>
  <si>
    <t>2022年泸县一般公共预算支出执行情况表</t>
  </si>
  <si>
    <r>
      <rPr>
        <b/>
        <sz val="10"/>
        <rFont val="宋体"/>
        <charset val="134"/>
      </rPr>
      <t>为变动预算数
（</t>
    </r>
    <r>
      <rPr>
        <b/>
        <sz val="10"/>
        <rFont val="Times New Roman"/>
        <charset val="0"/>
      </rPr>
      <t>%</t>
    </r>
    <r>
      <rPr>
        <b/>
        <sz val="10"/>
        <rFont val="宋体"/>
        <charset val="134"/>
      </rPr>
      <t>）</t>
    </r>
  </si>
  <si>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</si>
  <si>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</si>
  <si>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</si>
  <si>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</si>
  <si>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</si>
  <si>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</si>
  <si>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</si>
  <si>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</si>
  <si>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</si>
  <si>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</si>
  <si>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</si>
  <si>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</si>
  <si>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</si>
  <si>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</si>
  <si>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</si>
  <si>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</si>
  <si>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</si>
  <si>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</si>
  <si>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</si>
  <si>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</si>
  <si>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</si>
  <si>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</si>
  <si>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</si>
  <si>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t>
  </si>
  <si>
    <t>二十五、其他支出</t>
  </si>
  <si>
    <t>一般公共预算支出合计</t>
  </si>
  <si>
    <t>表三</t>
  </si>
  <si>
    <t>2022年泸县一般公共预算收支执行情况平衡表</t>
  </si>
  <si>
    <t>收   入</t>
  </si>
  <si>
    <t>支   出</t>
  </si>
  <si>
    <t>一般公共预算收入</t>
  </si>
  <si>
    <t>一般公共预算支出</t>
  </si>
  <si>
    <t>转移性收入</t>
  </si>
  <si>
    <t>转移性支出</t>
  </si>
  <si>
    <t>上级补助收入</t>
  </si>
  <si>
    <t>上解支出</t>
  </si>
  <si>
    <t>一般性转移支付收入</t>
  </si>
  <si>
    <t>体制上解支出</t>
  </si>
  <si>
    <t>专项转移支付收入</t>
  </si>
  <si>
    <t>专项上解支出</t>
  </si>
  <si>
    <t>上年结余收入</t>
  </si>
  <si>
    <t>调出资金</t>
  </si>
  <si>
    <t>调入资金</t>
  </si>
  <si>
    <t>区域间转移性支出</t>
  </si>
  <si>
    <t>从政府性基金预算调入</t>
  </si>
  <si>
    <t>援助其他地区支出</t>
  </si>
  <si>
    <t>从国有资本经营预算调入</t>
  </si>
  <si>
    <t>生态保护补偿转移性支出</t>
  </si>
  <si>
    <t>从其他资金调入</t>
  </si>
  <si>
    <t>土地指标调剂转移性支出</t>
  </si>
  <si>
    <t>债务转贷收入</t>
  </si>
  <si>
    <t>其他转移性支出</t>
  </si>
  <si>
    <t>地方政府一般债券转贷收入</t>
  </si>
  <si>
    <t>安排预算稳定调节基金</t>
  </si>
  <si>
    <t>地方政府向外国政府借款转贷收入</t>
  </si>
  <si>
    <t>补充预算周转金</t>
  </si>
  <si>
    <t>地方政府向国际组织借款转贷收入</t>
  </si>
  <si>
    <t>拨付国债转贷资金数</t>
  </si>
  <si>
    <t>地方政府其他一般债务转贷收入</t>
  </si>
  <si>
    <t>国债转贷资金结余</t>
  </si>
  <si>
    <t>区域间转移性收入</t>
  </si>
  <si>
    <t>债务还本支出</t>
  </si>
  <si>
    <t>接受其他地区援助收入</t>
  </si>
  <si>
    <t>地方政府一般债务还本支出</t>
  </si>
  <si>
    <t>生态保护补偿转移性收入</t>
  </si>
  <si>
    <t>地方政府一般债券还本支出</t>
  </si>
  <si>
    <t>土地指标调剂转移性收入</t>
  </si>
  <si>
    <t>地方政府向外国政府借款还本支出</t>
  </si>
  <si>
    <t>其他转移性收入</t>
  </si>
  <si>
    <t>地方政府向国际组织借款还本支出</t>
  </si>
  <si>
    <t>动用预算稳定调节基金</t>
  </si>
  <si>
    <t>年终结余</t>
  </si>
  <si>
    <t>国债转贷收入</t>
  </si>
  <si>
    <t>国债转贷资金上年结余</t>
  </si>
  <si>
    <t>国债转贷转补助数</t>
  </si>
  <si>
    <t>收  入  总  计</t>
  </si>
  <si>
    <t>支  出  总  计</t>
  </si>
  <si>
    <t>表四</t>
  </si>
  <si>
    <t>2022年泸县县级地方一般公共预算收入执行情况表</t>
  </si>
  <si>
    <r>
      <rPr>
        <b/>
        <sz val="10"/>
        <rFont val="宋体"/>
        <charset val="134"/>
      </rPr>
      <t>为预算
（</t>
    </r>
    <r>
      <rPr>
        <b/>
        <sz val="10"/>
        <rFont val="Times New Roman"/>
        <charset val="0"/>
      </rPr>
      <t>%</t>
    </r>
    <r>
      <rPr>
        <b/>
        <sz val="10"/>
        <rFont val="宋体"/>
        <charset val="134"/>
      </rPr>
      <t>）</t>
    </r>
  </si>
  <si>
    <t>表五</t>
  </si>
  <si>
    <t>2022年泸县县级一般公共预算支出执行情况表</t>
  </si>
  <si>
    <t xml:space="preserve">  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</si>
  <si>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</si>
  <si>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</si>
  <si>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</si>
  <si>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</si>
  <si>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</si>
  <si>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</si>
  <si>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</si>
  <si>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</si>
  <si>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</si>
  <si>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</si>
  <si>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</si>
  <si>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</si>
  <si>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</si>
  <si>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</si>
  <si>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</si>
  <si>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</si>
  <si>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</si>
  <si>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</si>
  <si>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</si>
  <si>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</si>
  <si>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</si>
  <si>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</si>
  <si>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</si>
  <si>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</si>
  <si>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</si>
  <si>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</si>
  <si>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</si>
  <si>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</si>
  <si>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</si>
  <si>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</si>
  <si>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</si>
  <si>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</si>
  <si>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</si>
  <si>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</si>
  <si>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</si>
  <si>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</si>
  <si>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</si>
  <si>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</si>
  <si>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</si>
  <si>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</si>
  <si>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</si>
  <si>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</si>
  <si>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</si>
  <si>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</si>
  <si>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</si>
  <si>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</si>
  <si>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</si>
  <si>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</si>
  <si>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</si>
  <si>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</si>
  <si>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</si>
  <si>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</si>
  <si>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</si>
  <si>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</si>
  <si>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</si>
  <si>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</si>
  <si>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</si>
  <si>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</si>
  <si>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</si>
  <si>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</si>
  <si>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</si>
  <si>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</si>
  <si>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</si>
  <si>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</si>
  <si>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</si>
  <si>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</si>
  <si>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</si>
  <si>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</si>
  <si>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</si>
  <si>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</si>
  <si>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</si>
  <si>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</si>
  <si>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</si>
  <si>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</si>
  <si>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</si>
  <si>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</si>
  <si>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</si>
  <si>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</si>
  <si>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</si>
  <si>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</si>
  <si>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</si>
  <si>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</si>
  <si>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</si>
  <si>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</si>
  <si>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</si>
  <si>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</si>
  <si>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</si>
  <si>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</si>
  <si>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</si>
  <si>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</si>
  <si>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</si>
  <si>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</si>
  <si>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</si>
  <si>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</si>
  <si>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</si>
  <si>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</si>
  <si>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</si>
  <si>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</si>
  <si>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</si>
  <si>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</si>
  <si>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</si>
  <si>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</si>
  <si>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</si>
  <si>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</si>
  <si>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</si>
  <si>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</si>
  <si>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</si>
  <si>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</si>
  <si>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</si>
  <si>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</si>
  <si>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</si>
  <si>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</si>
  <si>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</si>
  <si>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</si>
  <si>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</si>
  <si>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</si>
  <si>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</si>
  <si>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</si>
  <si>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</si>
  <si>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</si>
  <si>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</si>
  <si>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</si>
  <si>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</si>
  <si>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</si>
  <si>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</si>
  <si>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</si>
  <si>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</si>
  <si>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</si>
  <si>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</si>
  <si>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</si>
  <si>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</si>
  <si>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</si>
  <si>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</si>
  <si>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</si>
  <si>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</si>
  <si>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</si>
  <si>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</si>
  <si>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</si>
  <si>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</si>
  <si>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</si>
  <si>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</si>
  <si>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</si>
  <si>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</si>
  <si>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</si>
  <si>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</si>
  <si>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</si>
  <si>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</si>
  <si>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</si>
  <si>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</si>
  <si>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</si>
  <si>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</si>
  <si>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</si>
  <si>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</si>
  <si>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</si>
  <si>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</si>
  <si>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</si>
  <si>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</si>
  <si>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</si>
  <si>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</si>
  <si>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</si>
  <si>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</si>
  <si>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</si>
  <si>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</si>
  <si>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</si>
  <si>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</si>
  <si>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</si>
  <si>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</si>
  <si>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</si>
  <si>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</si>
  <si>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</si>
  <si>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</si>
  <si>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</si>
  <si>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</si>
  <si>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</si>
  <si>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</si>
  <si>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</si>
  <si>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</si>
  <si>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</si>
  <si>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</si>
  <si>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</si>
  <si>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</si>
  <si>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</si>
  <si>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</si>
  <si>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</si>
  <si>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</si>
  <si>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</si>
  <si>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</si>
  <si>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</si>
  <si>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</si>
  <si>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</si>
  <si>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</si>
  <si>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</si>
  <si>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</si>
  <si>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</si>
  <si>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</si>
  <si>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</si>
  <si>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</si>
  <si>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</si>
  <si>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</si>
  <si>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</si>
  <si>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</si>
  <si>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</si>
  <si>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</si>
  <si>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</si>
  <si>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</si>
  <si>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</si>
  <si>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</si>
  <si>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</si>
  <si>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</si>
  <si>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</si>
  <si>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</si>
  <si>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</si>
  <si>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</si>
  <si>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</si>
  <si>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</si>
  <si>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</si>
  <si>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</si>
  <si>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</si>
  <si>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</si>
  <si>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</si>
  <si>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</si>
  <si>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</si>
  <si>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</si>
  <si>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</si>
  <si>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</si>
  <si>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</si>
  <si>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</si>
  <si>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</si>
  <si>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</si>
  <si>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</si>
  <si>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</si>
  <si>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</si>
  <si>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</si>
  <si>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</si>
  <si>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</si>
  <si>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</si>
  <si>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</si>
  <si>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</si>
  <si>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</si>
  <si>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</si>
  <si>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</si>
  <si>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</si>
  <si>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</si>
  <si>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</si>
  <si>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</si>
  <si>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</si>
  <si>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</si>
  <si>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</si>
  <si>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</si>
  <si>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</si>
  <si>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</si>
  <si>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</si>
  <si>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</si>
  <si>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</si>
  <si>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</si>
  <si>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</si>
  <si>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</si>
  <si>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</si>
  <si>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</si>
  <si>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</si>
  <si>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</si>
  <si>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</si>
  <si>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</si>
  <si>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</si>
  <si>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</si>
  <si>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</si>
  <si>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</si>
  <si>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</si>
  <si>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</si>
  <si>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</si>
  <si>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</si>
  <si>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</si>
  <si>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</si>
  <si>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</si>
  <si>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</si>
  <si>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</si>
  <si>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</si>
  <si>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</si>
  <si>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</si>
  <si>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</si>
  <si>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</si>
  <si>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</si>
  <si>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</si>
  <si>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</si>
  <si>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</si>
  <si>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</si>
  <si>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</si>
  <si>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</si>
  <si>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</si>
  <si>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</si>
  <si>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</si>
  <si>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</si>
  <si>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</si>
  <si>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</si>
  <si>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</si>
  <si>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</si>
  <si>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</si>
  <si>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</si>
  <si>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</si>
  <si>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</si>
  <si>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</si>
  <si>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</si>
  <si>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</si>
  <si>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</si>
  <si>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</si>
  <si>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</si>
  <si>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</si>
  <si>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</si>
  <si>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</si>
  <si>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</si>
  <si>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</si>
  <si>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</si>
  <si>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</si>
  <si>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</si>
  <si>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</si>
  <si>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</si>
  <si>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</si>
  <si>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</si>
  <si>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</si>
  <si>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</si>
  <si>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</si>
  <si>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</si>
  <si>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</si>
  <si>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</si>
  <si>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</si>
  <si>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</si>
  <si>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</si>
  <si>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</si>
  <si>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</si>
  <si>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</si>
  <si>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</si>
  <si>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</si>
  <si>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</si>
  <si>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</si>
  <si>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</si>
  <si>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</si>
  <si>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</si>
  <si>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</si>
  <si>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</si>
  <si>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</si>
  <si>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</si>
  <si>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</si>
  <si>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</si>
  <si>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</si>
  <si>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</si>
  <si>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</si>
  <si>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</si>
  <si>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</si>
  <si>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</si>
  <si>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</si>
  <si>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</si>
  <si>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</si>
  <si>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</si>
  <si>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</si>
  <si>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</si>
  <si>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</si>
  <si>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</si>
  <si>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</si>
  <si>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</si>
  <si>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</si>
  <si>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</si>
  <si>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</si>
  <si>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</si>
  <si>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</si>
  <si>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</si>
  <si>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</si>
  <si>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</si>
  <si>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</si>
  <si>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</si>
  <si>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</si>
  <si>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</si>
  <si>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</si>
  <si>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</si>
  <si>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</si>
  <si>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</si>
  <si>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</si>
  <si>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</si>
  <si>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</si>
  <si>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</si>
  <si>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</si>
  <si>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</si>
  <si>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</si>
  <si>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</si>
  <si>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</si>
  <si>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</si>
  <si>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</si>
  <si>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</si>
  <si>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</si>
  <si>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</si>
  <si>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</si>
  <si>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</si>
  <si>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</si>
  <si>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</si>
  <si>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</si>
  <si>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</si>
  <si>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</si>
  <si>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</si>
  <si>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</si>
  <si>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</si>
  <si>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</si>
  <si>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</si>
  <si>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</si>
  <si>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</si>
  <si>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</si>
  <si>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</si>
  <si>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</si>
  <si>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</si>
  <si>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</si>
  <si>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</si>
  <si>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</si>
  <si>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</si>
  <si>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</si>
  <si>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</si>
  <si>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</si>
  <si>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</si>
  <si>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</si>
  <si>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</si>
  <si>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</si>
  <si>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</si>
  <si>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</si>
  <si>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</si>
  <si>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</si>
  <si>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</si>
  <si>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</si>
  <si>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</si>
  <si>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</si>
  <si>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</si>
  <si>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</si>
  <si>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</si>
  <si>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</si>
  <si>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</si>
  <si>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</si>
  <si>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</si>
  <si>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</si>
  <si>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</si>
  <si>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</si>
  <si>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</si>
  <si>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</si>
  <si>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</si>
  <si>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</si>
  <si>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</si>
  <si>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</si>
  <si>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</si>
  <si>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</si>
  <si>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</si>
  <si>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</si>
  <si>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</si>
  <si>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</si>
  <si>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</si>
  <si>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</si>
  <si>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</si>
  <si>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</si>
  <si>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</si>
  <si>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</si>
  <si>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</si>
  <si>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</si>
  <si>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</si>
  <si>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</si>
  <si>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</si>
  <si>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</si>
  <si>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</si>
  <si>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</si>
  <si>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</si>
  <si>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</si>
  <si>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</si>
  <si>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</si>
  <si>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</si>
  <si>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</si>
  <si>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</si>
  <si>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</si>
  <si>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</si>
  <si>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</si>
  <si>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</si>
  <si>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</si>
  <si>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</si>
  <si>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</si>
  <si>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</si>
  <si>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</si>
  <si>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</si>
  <si>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</si>
  <si>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</si>
  <si>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</si>
  <si>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</si>
  <si>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</si>
  <si>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</si>
  <si>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</si>
  <si>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</si>
  <si>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</si>
  <si>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</si>
  <si>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</si>
  <si>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</si>
  <si>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</si>
  <si>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</si>
  <si>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</si>
  <si>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</si>
  <si>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</si>
  <si>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</si>
  <si>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</si>
  <si>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</si>
  <si>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</si>
  <si>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</si>
  <si>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</si>
  <si>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</si>
  <si>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</si>
  <si>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</si>
  <si>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</si>
  <si>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</si>
  <si>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</si>
  <si>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</si>
  <si>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</si>
  <si>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</si>
  <si>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</si>
  <si>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</si>
  <si>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</si>
  <si>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</si>
  <si>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</si>
  <si>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</si>
  <si>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</si>
  <si>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</si>
  <si>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</si>
  <si>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</si>
  <si>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</si>
  <si>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</si>
  <si>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</si>
  <si>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</si>
  <si>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</si>
  <si>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</si>
  <si>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</si>
  <si>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</si>
  <si>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</si>
  <si>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</si>
  <si>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</si>
  <si>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</si>
  <si>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</si>
  <si>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</si>
  <si>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</si>
  <si>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</si>
  <si>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</si>
  <si>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</si>
  <si>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</si>
  <si>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</si>
  <si>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</si>
  <si>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</si>
  <si>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</si>
  <si>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</si>
  <si>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</si>
  <si>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</si>
  <si>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</si>
  <si>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</si>
  <si>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</si>
  <si>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</si>
  <si>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</si>
  <si>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</si>
  <si>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</si>
  <si>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</si>
  <si>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</si>
  <si>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</si>
  <si>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</si>
  <si>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</si>
  <si>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</si>
  <si>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</si>
  <si>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</si>
  <si>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</si>
  <si>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</si>
  <si>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</si>
  <si>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</si>
  <si>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</si>
  <si>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</si>
  <si>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</si>
  <si>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</si>
  <si>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</si>
  <si>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</si>
  <si>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</si>
  <si>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</si>
  <si>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</si>
  <si>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</si>
  <si>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</si>
  <si>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</si>
  <si>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</si>
  <si>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</si>
  <si>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</si>
  <si>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</si>
  <si>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</si>
  <si>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</si>
  <si>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</si>
  <si>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</si>
  <si>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</si>
  <si>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</si>
  <si>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</si>
  <si>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</si>
  <si>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</si>
  <si>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</si>
  <si>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</si>
  <si>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</si>
  <si>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</si>
  <si>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</si>
  <si>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</si>
  <si>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</si>
  <si>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</si>
  <si>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</si>
  <si>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</si>
  <si>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</si>
  <si>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</si>
  <si>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</si>
  <si>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</si>
  <si>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</si>
  <si>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</si>
  <si>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</si>
  <si>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</si>
  <si>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</si>
  <si>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</si>
  <si>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</si>
  <si>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</si>
  <si>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</si>
  <si>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</si>
  <si>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</si>
  <si>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</si>
  <si>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</si>
  <si>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</si>
  <si>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</si>
  <si>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</si>
  <si>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</si>
  <si>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</si>
  <si>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</si>
  <si>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</si>
  <si>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</si>
  <si>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</si>
  <si>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</si>
  <si>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</si>
  <si>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</si>
  <si>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</si>
  <si>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</si>
  <si>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</si>
  <si>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</si>
  <si>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</si>
  <si>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</si>
  <si>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</si>
  <si>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</si>
  <si>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</si>
  <si>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</si>
  <si>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</si>
  <si>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</si>
  <si>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</si>
  <si>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</si>
  <si>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</si>
  <si>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</si>
  <si>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</si>
  <si>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</si>
  <si>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</si>
  <si>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</si>
  <si>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</si>
  <si>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</si>
  <si>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</si>
  <si>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</si>
  <si>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</si>
  <si>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</si>
  <si>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</si>
  <si>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</si>
  <si>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</si>
  <si>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</si>
  <si>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</si>
  <si>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</si>
  <si>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</si>
  <si>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</si>
  <si>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</si>
  <si>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</si>
  <si>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</si>
  <si>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</si>
  <si>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</si>
  <si>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</si>
  <si>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</si>
  <si>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</si>
  <si>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</si>
  <si>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</si>
  <si>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</si>
  <si>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</si>
  <si>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</si>
  <si>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</si>
  <si>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</si>
  <si>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</si>
  <si>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</si>
  <si>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</si>
  <si>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</si>
  <si>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</si>
  <si>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</si>
  <si>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</si>
  <si>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</si>
  <si>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</si>
  <si>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</si>
  <si>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</si>
  <si>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</si>
  <si>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</si>
  <si>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</si>
  <si>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</si>
  <si>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</si>
  <si>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</si>
  <si>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</si>
  <si>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</si>
  <si>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</si>
  <si>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</si>
  <si>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</si>
  <si>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</si>
  <si>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</si>
  <si>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</si>
  <si>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</si>
  <si>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</si>
  <si>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</si>
  <si>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</si>
  <si>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</si>
  <si>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</si>
  <si>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</si>
  <si>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</si>
  <si>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</si>
  <si>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</si>
  <si>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</si>
  <si>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</si>
  <si>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</si>
  <si>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</si>
  <si>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</si>
  <si>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</si>
  <si>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</si>
  <si>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</si>
  <si>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</si>
  <si>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</si>
  <si>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</si>
  <si>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</si>
  <si>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</si>
  <si>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</si>
  <si>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</si>
  <si>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</si>
  <si>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</si>
  <si>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</si>
  <si>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</si>
  <si>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</si>
  <si>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</si>
  <si>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</si>
  <si>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</si>
  <si>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</si>
  <si>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</si>
  <si>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</si>
  <si>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</si>
  <si>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</si>
  <si>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</si>
  <si>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</si>
  <si>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</si>
  <si>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</si>
  <si>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</si>
  <si>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</si>
  <si>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</si>
  <si>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</si>
  <si>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</si>
  <si>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</si>
  <si>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</si>
  <si>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</si>
  <si>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</si>
  <si>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</si>
  <si>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</si>
  <si>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</si>
  <si>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</si>
  <si>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</si>
  <si>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</si>
  <si>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</si>
  <si>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</si>
  <si>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</si>
  <si>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</si>
  <si>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</si>
  <si>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</si>
  <si>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</si>
  <si>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</si>
  <si>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</si>
  <si>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</si>
  <si>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</si>
  <si>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</si>
  <si>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</si>
  <si>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</si>
  <si>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</si>
  <si>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</si>
  <si>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</si>
  <si>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</si>
  <si>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</si>
  <si>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</si>
  <si>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</si>
  <si>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</si>
  <si>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</si>
  <si>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</si>
  <si>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</si>
  <si>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</si>
  <si>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</si>
  <si>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</si>
  <si>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</si>
  <si>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</si>
  <si>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</si>
  <si>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</si>
  <si>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</si>
  <si>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</si>
  <si>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</si>
  <si>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</si>
  <si>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</si>
  <si>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</si>
  <si>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</si>
  <si>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</si>
  <si>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</si>
  <si>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</si>
  <si>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</si>
  <si>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</si>
  <si>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</si>
  <si>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</si>
  <si>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</si>
  <si>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</si>
  <si>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</si>
  <si>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</si>
  <si>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</si>
  <si>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</si>
  <si>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</si>
  <si>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</si>
  <si>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</si>
  <si>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</si>
  <si>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</si>
  <si>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</si>
  <si>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</si>
  <si>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</si>
  <si>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</si>
  <si>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</si>
  <si>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</si>
  <si>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</si>
  <si>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</si>
  <si>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</si>
  <si>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</si>
  <si>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</si>
  <si>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</si>
  <si>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</si>
  <si>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</si>
  <si>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</si>
  <si>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</si>
  <si>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</si>
  <si>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</si>
  <si>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</si>
  <si>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</si>
  <si>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</si>
  <si>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</si>
  <si>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</si>
  <si>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</si>
  <si>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</si>
  <si>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</si>
  <si>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</si>
  <si>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</si>
  <si>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</si>
  <si>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</si>
  <si>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</si>
  <si>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</si>
  <si>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</si>
  <si>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</si>
  <si>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</si>
  <si>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</si>
  <si>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</si>
  <si>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</si>
  <si>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</si>
  <si>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</si>
  <si>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</si>
  <si>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</si>
  <si>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</si>
  <si>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</si>
  <si>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</si>
  <si>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</si>
  <si>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</si>
  <si>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</si>
  <si>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</si>
  <si>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</si>
  <si>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</si>
  <si>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</si>
  <si>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</si>
  <si>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</si>
  <si>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</si>
  <si>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</si>
  <si>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</si>
  <si>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</si>
  <si>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</si>
  <si>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</si>
  <si>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</si>
  <si>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</si>
  <si>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</si>
  <si>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</si>
  <si>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</si>
  <si>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</si>
  <si>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</si>
  <si>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</si>
  <si>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</si>
  <si>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</si>
  <si>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</si>
  <si>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</si>
  <si>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</si>
  <si>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</si>
  <si>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</si>
  <si>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</si>
  <si>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</si>
  <si>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</si>
  <si>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</si>
  <si>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</si>
  <si>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</si>
  <si>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</si>
  <si>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</si>
  <si>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</si>
  <si>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</si>
  <si>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</si>
  <si>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</si>
  <si>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</si>
  <si>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</si>
  <si>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</si>
  <si>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</si>
  <si>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</si>
  <si>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</si>
  <si>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</si>
  <si>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</si>
  <si>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</si>
  <si>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</si>
  <si>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</si>
  <si>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</si>
  <si>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</si>
  <si>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</si>
  <si>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</si>
  <si>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</si>
  <si>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</si>
  <si>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</si>
  <si>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</si>
  <si>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</si>
  <si>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</si>
  <si>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</si>
  <si>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</si>
  <si>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</si>
  <si>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</si>
  <si>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</si>
  <si>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</si>
  <si>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</si>
  <si>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</si>
  <si>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</si>
  <si>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</si>
  <si>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</si>
  <si>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</si>
  <si>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</si>
  <si>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</si>
  <si>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</si>
  <si>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</si>
  <si>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</si>
  <si>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</si>
  <si>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</si>
  <si>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</si>
  <si>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</si>
  <si>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</si>
  <si>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</si>
  <si>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</si>
  <si>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</si>
  <si>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</si>
  <si>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</si>
  <si>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</si>
  <si>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</si>
  <si>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</si>
  <si>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</si>
  <si>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</si>
  <si>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</si>
  <si>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</si>
  <si>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</si>
  <si>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</si>
  <si>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</si>
  <si>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</si>
  <si>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</si>
  <si>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</si>
  <si>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</si>
  <si>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</si>
  <si>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</si>
  <si>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预备费</t>
  </si>
  <si>
    <t xml:space="preserve">  其他支出</t>
  </si>
  <si>
    <t xml:space="preserve">    年初预留</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</si>
  <si>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</si>
  <si>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</si>
  <si>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</si>
  <si>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</si>
  <si>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</si>
  <si>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</si>
  <si>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</si>
  <si>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</si>
  <si>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支出总计</t>
  </si>
  <si>
    <t>表六</t>
  </si>
  <si>
    <t>2022年泸县县级一般公共预算收支执行情况平衡表</t>
  </si>
  <si>
    <t>下级上解收入</t>
  </si>
  <si>
    <t>对下转移支付支出</t>
  </si>
  <si>
    <t>表七</t>
  </si>
  <si>
    <t>2022年省、市对泸县一般公共预算转移支付执行情况</t>
  </si>
  <si>
    <t xml:space="preserve">转移性收入         </t>
  </si>
  <si>
    <t xml:space="preserve">  返还性收入</t>
  </si>
  <si>
    <t xml:space="preserve">    所得税基数返还收入</t>
  </si>
  <si>
    <t xml:space="preserve">    成品油价格和税费改革税收返还收入</t>
  </si>
  <si>
    <t xml:space="preserve">    增值税税收返还收入</t>
  </si>
  <si>
    <t xml:space="preserve">    消费税税收返还收入</t>
  </si>
  <si>
    <t xml:space="preserve">    增值税“五五分享”税收返还收入</t>
  </si>
  <si>
    <t xml:space="preserve">    其他税收返还收入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</si>
  <si>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</si>
  <si>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</si>
  <si>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</si>
  <si>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</si>
  <si>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</si>
  <si>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</si>
  <si>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</si>
  <si>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</si>
  <si>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</si>
  <si>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</si>
  <si>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</si>
  <si>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</si>
  <si>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</si>
  <si>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</si>
  <si>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</si>
  <si>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</si>
  <si>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</si>
  <si>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</si>
  <si>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</si>
  <si>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</si>
  <si>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</si>
  <si>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</si>
  <si>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</si>
  <si>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</si>
  <si>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</si>
  <si>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</si>
  <si>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</si>
  <si>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</si>
  <si>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</si>
  <si>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</si>
  <si>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</si>
  <si>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</si>
  <si>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</si>
  <si>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</si>
  <si>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</si>
  <si>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</si>
  <si>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</si>
  <si>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</si>
  <si>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</si>
  <si>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外交</t>
  </si>
  <si>
    <t xml:space="preserve">    国防</t>
  </si>
  <si>
    <t xml:space="preserve">    公共安全</t>
  </si>
  <si>
    <t xml:space="preserve">    科学技术</t>
  </si>
  <si>
    <t xml:space="preserve">    社会保障和就业</t>
  </si>
  <si>
    <t xml:space="preserve">    城乡社区</t>
  </si>
  <si>
    <t xml:space="preserve">    农林水</t>
  </si>
  <si>
    <t xml:space="preserve">    资源勘探工业信息等</t>
  </si>
  <si>
    <t xml:space="preserve">    商业服务业等</t>
  </si>
  <si>
    <t xml:space="preserve">    金融</t>
  </si>
  <si>
    <t xml:space="preserve">    自然资源海洋气象等</t>
  </si>
  <si>
    <t xml:space="preserve">    粮油物资储备</t>
  </si>
  <si>
    <t xml:space="preserve">    灾害防治及应急管理</t>
  </si>
  <si>
    <t xml:space="preserve">    其他收入</t>
  </si>
  <si>
    <t>表八</t>
  </si>
  <si>
    <t>2022年县对一般公共预算转移支付
执行情况表</t>
  </si>
  <si>
    <t>实际执行数</t>
  </si>
  <si>
    <t xml:space="preserve">     所得税基数返还收入</t>
  </si>
  <si>
    <t xml:space="preserve">     成品油价格和税费改革税收返还收入</t>
  </si>
  <si>
    <t xml:space="preserve">     增值税税收返还收入</t>
  </si>
  <si>
    <t xml:space="preserve">     消费税税收返还收入</t>
  </si>
  <si>
    <t xml:space="preserve">     增值税“五五分享”税收返还收入</t>
  </si>
  <si>
    <t xml:space="preserve">     其他税收返还收入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</si>
  <si>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</si>
  <si>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</si>
  <si>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</si>
  <si>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</si>
  <si>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</si>
  <si>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</si>
  <si>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</si>
  <si>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</si>
  <si>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</si>
  <si>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</si>
  <si>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</si>
  <si>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</si>
  <si>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</si>
  <si>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</si>
  <si>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</si>
  <si>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</si>
  <si>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</si>
  <si>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</si>
  <si>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</si>
  <si>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</si>
  <si>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</si>
  <si>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</si>
  <si>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</si>
  <si>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</si>
  <si>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</si>
  <si>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</si>
  <si>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</si>
  <si>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</si>
  <si>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</si>
  <si>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</si>
  <si>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</si>
  <si>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</si>
  <si>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</si>
  <si>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</si>
  <si>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</si>
  <si>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</si>
  <si>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</si>
  <si>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</si>
  <si>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</si>
  <si>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</si>
  <si>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</si>
  <si>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</si>
  <si>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</si>
  <si>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</si>
  <si>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</si>
  <si>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</si>
  <si>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</si>
  <si>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</si>
  <si>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</si>
  <si>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</si>
  <si>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</si>
  <si>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</si>
  <si>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</si>
  <si>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</si>
  <si>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</si>
  <si>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</si>
  <si>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</si>
  <si>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表九</t>
  </si>
  <si>
    <t>2022年泸县县级一般公共预算
经济分类科目支出执行情况表</t>
  </si>
  <si>
    <t>调整预算数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</si>
  <si>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</si>
  <si>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</si>
  <si>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</si>
  <si>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</si>
  <si>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</si>
  <si>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</si>
  <si>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</si>
  <si>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</si>
  <si>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</si>
  <si>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</si>
  <si>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</si>
  <si>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</si>
  <si>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</si>
  <si>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</si>
  <si>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</si>
  <si>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</si>
  <si>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</si>
  <si>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</si>
  <si>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</si>
  <si>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</si>
  <si>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</si>
  <si>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</si>
  <si>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</si>
  <si>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</si>
  <si>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</si>
  <si>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</si>
  <si>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</si>
  <si>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</si>
  <si>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</si>
  <si>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</si>
  <si>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</si>
  <si>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</si>
  <si>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</si>
  <si>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</si>
  <si>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</si>
  <si>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</si>
  <si>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</si>
  <si>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</si>
  <si>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</si>
  <si>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</si>
  <si>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</si>
  <si>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</si>
  <si>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</si>
  <si>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</si>
  <si>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</si>
  <si>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</si>
  <si>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</si>
  <si>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</si>
  <si>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</si>
  <si>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</si>
  <si>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</si>
  <si>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</si>
  <si>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</si>
  <si>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</si>
  <si>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</si>
  <si>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</si>
  <si>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</si>
  <si>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预留</t>
  </si>
  <si>
    <t>其他支出</t>
  </si>
  <si>
    <t xml:space="preserve">  国家赔偿费用支出</t>
  </si>
  <si>
    <t xml:space="preserve">  对民间非营利组织和群众性自治组织补贴</t>
  </si>
  <si>
    <t xml:space="preserve">  经常性赠与</t>
  </si>
  <si>
    <t xml:space="preserve">  资本性赠与</t>
  </si>
  <si>
    <t>表十</t>
  </si>
  <si>
    <t>2022年泸县县级预算内基本建设
支出执行情况表</t>
  </si>
  <si>
    <t>备注
（项目名称和金额）</t>
  </si>
  <si>
    <t>合  计</t>
  </si>
  <si>
    <t>一、本级支出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</si>
  <si>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</si>
  <si>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</si>
  <si>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</si>
  <si>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</si>
  <si>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</si>
  <si>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</si>
  <si>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</si>
  <si>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</si>
  <si>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</si>
  <si>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</si>
  <si>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</si>
  <si>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</si>
  <si>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</si>
  <si>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</si>
  <si>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</si>
  <si>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</si>
  <si>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自然资源海洋气象等支出</t>
  </si>
  <si>
    <t>住房保障支出</t>
  </si>
  <si>
    <t>粮油物资储备支出</t>
  </si>
  <si>
    <t>灾害防治及应急管理支出</t>
  </si>
  <si>
    <t>二、对下转移支付</t>
  </si>
  <si>
    <t>表十一</t>
  </si>
  <si>
    <t>2022年泸县地方政府一般债务余额情况表</t>
  </si>
  <si>
    <t>项  目</t>
  </si>
  <si>
    <t>余  额</t>
  </si>
  <si>
    <t>一、2021年末余额</t>
  </si>
  <si>
    <t>二、2022年新增额</t>
  </si>
  <si>
    <t>三、2022年偿还额</t>
  </si>
  <si>
    <t>四、2022年末余额</t>
  </si>
  <si>
    <t>注：本表反映的举借额和偿还额均包含置换债券。</t>
  </si>
  <si>
    <t>表十二</t>
  </si>
  <si>
    <t>2022年泸县地方政府一般债务分地区限额余额表</t>
  </si>
  <si>
    <t xml:space="preserve">                                                          </t>
  </si>
  <si>
    <t>地  区</t>
  </si>
  <si>
    <t>2022年限额</t>
  </si>
  <si>
    <t>2022年余额</t>
  </si>
  <si>
    <t>泸  县</t>
  </si>
  <si>
    <t>第 一 篇     第 二 部 分</t>
  </si>
  <si>
    <t>政 府 性 基 金 预 算</t>
  </si>
  <si>
    <t>表十三</t>
  </si>
  <si>
    <t>2022年泸县政府性基金收入执行情况表</t>
  </si>
  <si>
    <t>一、农网还贷资金收入</t>
  </si>
  <si>
    <t>二、港口建设费收入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</si>
  <si>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</si>
  <si>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</si>
  <si>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</si>
  <si>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</si>
  <si>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</si>
  <si>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</si>
  <si>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</si>
  <si>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</si>
  <si>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</si>
  <si>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</si>
  <si>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</si>
  <si>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</si>
  <si>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十五、其他政府性基金专项债务对应项目专项收入</t>
  </si>
  <si>
    <t>政府性基金预算收入合计</t>
  </si>
  <si>
    <t>表十四</t>
  </si>
  <si>
    <t>2022年泸县政府性基金支出执行情况表</t>
  </si>
  <si>
    <t>一、文化体育与传媒支出</t>
  </si>
  <si>
    <t xml:space="preserve">    旅游发展基金支出 </t>
  </si>
  <si>
    <t xml:space="preserve">    国家电影事业发展专项资金及对应专项债务收入安排的支出</t>
  </si>
  <si>
    <t>二、社会保障和就业支出</t>
  </si>
  <si>
    <t xml:space="preserve">    大中型水库移民后期扶持基金支出</t>
  </si>
  <si>
    <t xml:space="preserve">    小型水库移民扶助基金及对应专项债务收入安排的支出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</si>
  <si>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</si>
  <si>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</si>
  <si>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</si>
  <si>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</si>
  <si>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</si>
  <si>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国有土地收益基金及对应专项债务收入安排的支出</t>
  </si>
  <si>
    <t xml:space="preserve">    农业土地开发资金安排的支出</t>
  </si>
  <si>
    <t xml:space="preserve">    土地储备专项债券收入安排的支出</t>
  </si>
  <si>
    <t xml:space="preserve">    棚户区改造专项债券收入安排的支出</t>
  </si>
  <si>
    <t xml:space="preserve">    城市基础设施配套费安排的支出</t>
  </si>
  <si>
    <t xml:space="preserve">    污水处理费安排的支出</t>
  </si>
  <si>
    <t>五、农林水支出</t>
  </si>
  <si>
    <t xml:space="preserve">    大中型水库库区基金及对应债务收入安排的支出</t>
  </si>
  <si>
    <t xml:space="preserve">    三峡水库库区基金支出</t>
  </si>
  <si>
    <t xml:space="preserve">    国家重大水利工程建设基金及对应专项债务收入安排的支出</t>
  </si>
  <si>
    <t>六、交通运输支出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</si>
  <si>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</si>
  <si>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</si>
  <si>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</si>
  <si>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</si>
  <si>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</si>
  <si>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r>
      <rPr>
        <sz val="10"/>
        <rFont val="宋体"/>
        <charset val="134"/>
      </rPr>
      <t xml:space="preserve"> </t>
    </r>
    <r>
      <rPr>
        <sz val="10"/>
        <rFont val="宋体"/>
        <charset val="134"/>
      </rPr>
      <t xml:space="preserve">   政府收费公路专项债券收入安排的支出</t>
    </r>
  </si>
  <si>
    <t>七、资源勘探信息等支出</t>
  </si>
  <si>
    <t xml:space="preserve">    农网还贷资金支出</t>
  </si>
  <si>
    <t>八、其他支出</t>
  </si>
  <si>
    <t xml:space="preserve">    彩票发行销售机构业务费安排的支出</t>
  </si>
  <si>
    <t xml:space="preserve">    彩票公益金及对应专项债务收入安排的支出</t>
  </si>
  <si>
    <t xml:space="preserve">    其他政府性基金及对应专项债务收入安排的支出</t>
  </si>
  <si>
    <t>九、债务付息支出</t>
  </si>
  <si>
    <t>十、债务发行费用支出</t>
  </si>
  <si>
    <t>政府性基金预算支出合计</t>
  </si>
  <si>
    <t>表十五</t>
  </si>
  <si>
    <t>2022年泸县政府性基金预算收支执行情况平衡表</t>
  </si>
  <si>
    <t>收    入</t>
  </si>
  <si>
    <t>支    出</t>
  </si>
  <si>
    <t>政府性基金收入</t>
  </si>
  <si>
    <t>政府性基金支出</t>
  </si>
  <si>
    <t xml:space="preserve">  上级补助收入</t>
  </si>
  <si>
    <t xml:space="preserve">  上解上级支出</t>
  </si>
  <si>
    <t xml:space="preserve">  上年结余收入</t>
  </si>
  <si>
    <t xml:space="preserve">  调出资金</t>
  </si>
  <si>
    <t xml:space="preserve">  调入资金</t>
  </si>
  <si>
    <t xml:space="preserve">  债务转贷收入</t>
  </si>
  <si>
    <t xml:space="preserve">    地方政府专项债券转贷收入</t>
  </si>
  <si>
    <t>表十六</t>
  </si>
  <si>
    <t>2022年泸县县级政府性基金收入执行情况表</t>
  </si>
  <si>
    <t>十五、旅游发展基金收入</t>
  </si>
  <si>
    <t>十六、大中型水库移民后期扶持基金收入</t>
  </si>
  <si>
    <t>十七、其他政府性基金专项债务对应项目专项收入</t>
  </si>
  <si>
    <t>表十七</t>
  </si>
  <si>
    <t>2022年泸县县级政府性基金支出执行情况表</t>
  </si>
  <si>
    <t>结余</t>
  </si>
  <si>
    <t>表十八</t>
  </si>
  <si>
    <t>2022年泸县县级政府性基金预算收支执行情况平衡表</t>
  </si>
  <si>
    <t xml:space="preserve">  补助下级支出</t>
  </si>
  <si>
    <t xml:space="preserve">  下级上解收入</t>
  </si>
  <si>
    <t xml:space="preserve">  债务转贷支出</t>
  </si>
  <si>
    <t>表十九</t>
  </si>
  <si>
    <t>2022年省对泸县政府性基金预算转移支付执行情况表</t>
  </si>
  <si>
    <t>预算科目</t>
  </si>
  <si>
    <t>上级补助</t>
  </si>
  <si>
    <t>一、国家电影事业发展专项资金相关收入</t>
  </si>
  <si>
    <t>二、大中型水库移民后期扶持基金收入</t>
  </si>
  <si>
    <t>三、核电站乏燃料处理处置基金收入</t>
  </si>
  <si>
    <t>四、大中型水库库区基金相关收入</t>
  </si>
  <si>
    <t>五、国家重大水利工程建设基金相关收入</t>
  </si>
  <si>
    <t>六、民航发展基金收入</t>
  </si>
  <si>
    <t>七、彩票公益金收入</t>
  </si>
  <si>
    <t>表二十</t>
  </si>
  <si>
    <t>2022年县对镇街政府性基金转移支付
补助分项目执行情况表</t>
  </si>
  <si>
    <t xml:space="preserve">    国家电影事业发展专项资金收入</t>
  </si>
  <si>
    <t xml:space="preserve">    大中型水库移民后期扶持基金收入</t>
  </si>
  <si>
    <t xml:space="preserve">    小型水库移民扶助基金收入</t>
  </si>
  <si>
    <t xml:space="preserve">    国有土地使用权出让收入收入</t>
  </si>
  <si>
    <t xml:space="preserve">    城市公用事业附加收入</t>
  </si>
  <si>
    <t xml:space="preserve">    国有土地收益基金收入</t>
  </si>
  <si>
    <t xml:space="preserve">    农业土地开发资金收入</t>
  </si>
  <si>
    <t xml:space="preserve">    城市基础设施配套费收入</t>
  </si>
  <si>
    <t xml:space="preserve">    污水处理费收入收入</t>
  </si>
  <si>
    <t xml:space="preserve">    大中型水库库区基金收入</t>
  </si>
  <si>
    <t xml:space="preserve">    国家重大水利工程建设基金收入</t>
  </si>
  <si>
    <t xml:space="preserve">    车辆通行费收入</t>
  </si>
  <si>
    <t xml:space="preserve">    港口建设费及对应债务收入安排的收入</t>
  </si>
  <si>
    <t xml:space="preserve">    民航发展基金收入</t>
  </si>
  <si>
    <t xml:space="preserve">    散装水泥专项资金收入</t>
  </si>
  <si>
    <t xml:space="preserve">    新型墙体材料专项基金收入</t>
  </si>
  <si>
    <t xml:space="preserve">    旅游发展基金收入</t>
  </si>
  <si>
    <t xml:space="preserve">    彩票公益金收入</t>
  </si>
  <si>
    <t xml:space="preserve">    其他政府性基金收入</t>
  </si>
  <si>
    <t>表二十一</t>
  </si>
  <si>
    <t>2022年泸县地方政府专项债务余额情况表</t>
  </si>
  <si>
    <t>表二十二</t>
  </si>
  <si>
    <t>2022年泸县地方政府专项债务分地区限额余额表</t>
  </si>
  <si>
    <t>第 一 篇     第 三 部 分</t>
  </si>
  <si>
    <t>国 有 资 本 经 营 预 算</t>
  </si>
  <si>
    <t>表二十三</t>
  </si>
  <si>
    <t>2022年泸县国有资本经营收入执行情况表</t>
  </si>
  <si>
    <t>一、利润收入</t>
  </si>
  <si>
    <t xml:space="preserve">  投资服务企业利润收入</t>
  </si>
  <si>
    <t xml:space="preserve">  贸易企业利润收入</t>
  </si>
  <si>
    <t xml:space="preserve">  建筑施工企业利润收入</t>
  </si>
  <si>
    <t xml:space="preserve">  房地产企业利润收入</t>
  </si>
  <si>
    <t xml:space="preserve">  建材企业利润收入</t>
  </si>
  <si>
    <t xml:space="preserve">  农林牧渔企业利润收入</t>
  </si>
  <si>
    <t xml:space="preserve">  教育文化广播企业利润收入</t>
  </si>
  <si>
    <t xml:space="preserve">  其他国有资本经营预算企业利润收入</t>
  </si>
  <si>
    <t>二、股利、股息收入</t>
  </si>
  <si>
    <t xml:space="preserve">  国有控股公司股利、股息收入</t>
  </si>
  <si>
    <t xml:space="preserve">  国有参股公司股利、股息收入</t>
  </si>
  <si>
    <t>三、产权转让收入</t>
  </si>
  <si>
    <t>四、清算收入</t>
  </si>
  <si>
    <t>五、其他国有资本经营预算收入</t>
  </si>
  <si>
    <t xml:space="preserve">  其他国有资本经营预算收入</t>
  </si>
  <si>
    <t>全县国有资本经营预算收入</t>
  </si>
  <si>
    <t>国有资本经营预算转移支付收入</t>
  </si>
  <si>
    <t>上年结转收入</t>
  </si>
  <si>
    <t>表二十四</t>
  </si>
  <si>
    <t>2022年泸县国有资本经营支出执行情况表</t>
  </si>
  <si>
    <t>一、国有资本经营预算支出</t>
  </si>
  <si>
    <t xml:space="preserve">    （一）解决历史遗留问题及改革成本支出</t>
  </si>
  <si>
    <t xml:space="preserve">          其中：“三供一业”移交补助支出</t>
  </si>
  <si>
    <t xml:space="preserve">                其他解决历史遗留问题及改革成本支出</t>
  </si>
  <si>
    <t xml:space="preserve">    （二）国有企业资本金注入</t>
  </si>
  <si>
    <t xml:space="preserve">          其中： 其他国有企业资本金注入</t>
  </si>
  <si>
    <t xml:space="preserve">    （三）国有企业政策性补贴</t>
  </si>
  <si>
    <t xml:space="preserve">          其中：国有企业政策性补贴</t>
  </si>
  <si>
    <t xml:space="preserve">    （四）金融国有资本经营预算支出</t>
  </si>
  <si>
    <t xml:space="preserve">    （五）其他国有资本经营预算支出</t>
  </si>
  <si>
    <t xml:space="preserve">          其中：其他国有资本经营预算支出</t>
  </si>
  <si>
    <t>二、转移性支出</t>
  </si>
  <si>
    <t xml:space="preserve">    （一）调出资金</t>
  </si>
  <si>
    <t xml:space="preserve">          其中：国有资本经营预算调出资金</t>
  </si>
  <si>
    <t>全县国有资本经营预算支出</t>
  </si>
  <si>
    <t>结转下年支出</t>
  </si>
  <si>
    <t>表二十五</t>
  </si>
  <si>
    <t>2022年泸县国有资本经营预算收支执行情况平衡表</t>
  </si>
  <si>
    <t>预算数</t>
  </si>
  <si>
    <t>国有资本经营预算收入</t>
  </si>
  <si>
    <t>国有资本经营预算支出</t>
  </si>
  <si>
    <t xml:space="preserve">  上解收入</t>
  </si>
  <si>
    <t xml:space="preserve">  上解支出</t>
  </si>
  <si>
    <t>表二十六</t>
  </si>
  <si>
    <t>2022年泸县县级国有资本经营收入执行情况表</t>
  </si>
  <si>
    <t>增幅</t>
  </si>
  <si>
    <t>县级国有资本经营预算收入</t>
  </si>
  <si>
    <t>表二十七</t>
  </si>
  <si>
    <t>2022年泸县县级国有资本经营支出执行情况表</t>
  </si>
  <si>
    <t>县级国有资本经营预算支出</t>
  </si>
  <si>
    <t>表二十八</t>
  </si>
  <si>
    <t>2022年泸县县级国有资本经营预算收支执行情况平衡表</t>
  </si>
  <si>
    <t>第 一 篇     第 四 部 分</t>
  </si>
  <si>
    <t>社 会 保 险 基 金 预 算</t>
  </si>
  <si>
    <t>表二十九</t>
  </si>
  <si>
    <t>2022年泸县社会保险基金收入执行情况表</t>
  </si>
  <si>
    <t>社会保险基金收入合计</t>
  </si>
  <si>
    <t>一、失业保险基金收入</t>
  </si>
  <si>
    <t xml:space="preserve">    其中：失业保险费收入</t>
  </si>
  <si>
    <t xml:space="preserve">          失业保险基金财政补贴收入</t>
  </si>
  <si>
    <t xml:space="preserve">          其他失业保险基金收入</t>
  </si>
  <si>
    <t xml:space="preserve">          省级补助收入</t>
  </si>
  <si>
    <t>二、城镇职工基本医疗保险基金收入</t>
  </si>
  <si>
    <t xml:space="preserve">    其中：基本医疗保险费收入</t>
  </si>
  <si>
    <t xml:space="preserve">          基本医疗保险基金财政补贴收入</t>
  </si>
  <si>
    <t xml:space="preserve">          其他基本医疗保险基金收入</t>
  </si>
  <si>
    <t>三、工伤保险基金收入</t>
  </si>
  <si>
    <t xml:space="preserve">    其中：工伤保险费收入</t>
  </si>
  <si>
    <t xml:space="preserve">          工伤保险基金财政补贴收入</t>
  </si>
  <si>
    <t xml:space="preserve">          其他工伤保险基金收入</t>
  </si>
  <si>
    <t>四、生育保险基金收入</t>
  </si>
  <si>
    <t xml:space="preserve">    其中：生育保险费收入</t>
  </si>
  <si>
    <t xml:space="preserve">          生育保险基金财政补贴收入</t>
  </si>
  <si>
    <t xml:space="preserve">          其他生育保险基金收入</t>
  </si>
  <si>
    <t>五、城乡居民基本医疗保险基金收入</t>
  </si>
  <si>
    <t>六、城乡居民基本养老保险基金收入</t>
  </si>
  <si>
    <t>表三十</t>
  </si>
  <si>
    <t>2022年泸县社会保险基金支出执行情况表</t>
  </si>
  <si>
    <t>社会保险基金支出合计</t>
  </si>
  <si>
    <t>一、失业保险基金支出</t>
  </si>
  <si>
    <t xml:space="preserve">    其中：失业保险金</t>
  </si>
  <si>
    <t xml:space="preserve">          医疗保险费</t>
  </si>
  <si>
    <t xml:space="preserve">          丧葬抚恤补助</t>
  </si>
  <si>
    <t xml:space="preserve">          职业培训和职业介绍补贴</t>
  </si>
  <si>
    <t xml:space="preserve">          其他失业保险基金支出</t>
  </si>
  <si>
    <t xml:space="preserve">          上解省级支出</t>
  </si>
  <si>
    <t>二、城镇职工基本医疗保险基金支出</t>
  </si>
  <si>
    <t xml:space="preserve">    其中：基本医疗保险统筹基金待遇支出</t>
  </si>
  <si>
    <t xml:space="preserve">          医疗保险个人账户基金待遇支出</t>
  </si>
  <si>
    <t xml:space="preserve">          其他基本医疗保险基金支出</t>
  </si>
  <si>
    <t>三、工伤保险基金支出</t>
  </si>
  <si>
    <t xml:space="preserve">    其中：工伤保险待遇</t>
  </si>
  <si>
    <t xml:space="preserve">          其他工伤保险基金支出</t>
  </si>
  <si>
    <t>四、生育保险基金支出</t>
  </si>
  <si>
    <t xml:space="preserve">    其中：生育保险金</t>
  </si>
  <si>
    <t xml:space="preserve">          其他生育保险基金支出</t>
  </si>
  <si>
    <t>五、城乡居民基本医疗保险基金支出</t>
  </si>
  <si>
    <t>六、城乡居民基本养老保险基金支出</t>
  </si>
  <si>
    <t>表三十一</t>
  </si>
  <si>
    <t>2022年泸县社会保险基金收支预算平衡表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</si>
  <si>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</si>
  <si>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</si>
  <si>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</si>
  <si>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</si>
  <si>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</si>
  <si>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</si>
  <si>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</si>
  <si>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</si>
  <si>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</si>
  <si>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</si>
  <si>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</si>
  <si>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</si>
  <si>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</si>
  <si>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</si>
  <si>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</si>
  <si>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表三十二</t>
  </si>
  <si>
    <t>2022年泸县社会保险基金结余执行情况表</t>
  </si>
  <si>
    <t>社会保险基金本年收支结余</t>
  </si>
  <si>
    <t>社会保险基金年末滚存结余</t>
  </si>
  <si>
    <t>一、失业保险基金本年收支结余</t>
  </si>
  <si>
    <t>　　失业保险基金年末滚存结余</t>
  </si>
  <si>
    <t>二、城镇职工基本医疗保险基金本年收支结余</t>
  </si>
  <si>
    <t>　　城镇职工基本医疗保险基金年末滚存结余</t>
  </si>
  <si>
    <t>三、工伤保险基金本年收支结余</t>
  </si>
  <si>
    <t>　　工伤保险基金年末滚存结余</t>
  </si>
  <si>
    <t>四、生育保险基金本年收支结余</t>
  </si>
  <si>
    <t>　　生育保险基金年末滚存结余</t>
  </si>
  <si>
    <t>五、城乡居民基本医疗保险基金本年收支结余</t>
  </si>
  <si>
    <t xml:space="preserve">    城乡居民基本医疗保险基金年末滚存结余</t>
  </si>
  <si>
    <t>六、城乡居民基本养老保险基金本年收支结余</t>
  </si>
  <si>
    <t>　　城乡居民基本养老保险基金年末滚存结余</t>
  </si>
  <si>
    <t>表三十三</t>
  </si>
  <si>
    <t>2022年泸县县级社会保险基金收入执行情况表</t>
  </si>
  <si>
    <t>表三十四</t>
  </si>
  <si>
    <t>2022年泸县县级社会保险基金支出执行情况表</t>
  </si>
  <si>
    <t>表三十五</t>
  </si>
  <si>
    <t>2022年泸县县级社会保险基金预算收支预算平衡表</t>
  </si>
  <si>
    <t>表三十六</t>
  </si>
  <si>
    <t>2022年泸县县级社会保险基金结余执行情况表</t>
  </si>
  <si>
    <t>第 一 篇     第 五 部 分</t>
  </si>
  <si>
    <t>汇 总 情 况</t>
  </si>
  <si>
    <t>表三十七</t>
  </si>
  <si>
    <t>2022年全县财政收入执行情况表</t>
  </si>
  <si>
    <t>一、全县一般公共预算收入</t>
  </si>
  <si>
    <t xml:space="preserve">    县级收入</t>
  </si>
  <si>
    <t xml:space="preserve">    镇街收入</t>
  </si>
  <si>
    <t>二、全县政府性基金收入</t>
  </si>
  <si>
    <t>三、全县国有资本经营收入</t>
  </si>
  <si>
    <t>四、全县社会保险基金收入</t>
  </si>
  <si>
    <t>全县财政收入合计</t>
  </si>
  <si>
    <t>县级收入合计</t>
  </si>
  <si>
    <t>镇街收入合计</t>
  </si>
  <si>
    <t>表三十八</t>
  </si>
  <si>
    <t>2022年全县财政支出执行情况表</t>
  </si>
  <si>
    <t>一、全县一般公共预算支出</t>
  </si>
  <si>
    <t xml:space="preserve">    县级支出</t>
  </si>
  <si>
    <t xml:space="preserve">    镇街支出</t>
  </si>
  <si>
    <t>二、全县政府性基金支出</t>
  </si>
  <si>
    <t>三、全县国有资本经营支出</t>
  </si>
  <si>
    <t>四、全县社会保险基金支出</t>
  </si>
  <si>
    <t>全县财政支出合计</t>
  </si>
  <si>
    <t>县级支出合计</t>
  </si>
  <si>
    <t>镇街支出合计</t>
  </si>
  <si>
    <t>表三十九</t>
  </si>
  <si>
    <t>2022年县级重大政府投资项目表</t>
  </si>
  <si>
    <t>序号</t>
  </si>
  <si>
    <t>项目名称</t>
  </si>
  <si>
    <t>项目概况</t>
  </si>
  <si>
    <t>进展情况</t>
  </si>
  <si>
    <t>计划总投资</t>
  </si>
  <si>
    <t>截止2022年末已投资额</t>
  </si>
  <si>
    <t>2022年预算</t>
  </si>
  <si>
    <t>2022年执行</t>
  </si>
  <si>
    <t>小计</t>
  </si>
  <si>
    <t>财政资金</t>
  </si>
  <si>
    <t>争取发行政府债券</t>
  </si>
  <si>
    <t>其他</t>
  </si>
  <si>
    <t>泸县神仙桥作业区二期码头及配套综合服务项目</t>
  </si>
  <si>
    <t>占地面积1885亩，总建筑面积713300平方米。主要建设泸县神仙桥作业区二期码头工程和码头配套综合服务项目工程。</t>
  </si>
  <si>
    <t>目前已完成特勤消防站主体框架部分，正在进行二次结构施工。进港路正在进行涵洞和管网施工；4号线进行土石方开挖。涵洞工程、管网已完成90%。进港路二段路面面层及部分绿化施工，一段完成面层施工、三段正在进行面层施工。</t>
  </si>
  <si>
    <t>泸县县城老旧小区改造项目</t>
  </si>
  <si>
    <t>涉及169个小区，总计改造面积250.6万平方米，涉及户数15146户，老旧小区房屋外墙维修、屋顶维修、电梯安装等。小区内的道路、供排水、电、气、绿化、照明、围墙、垃圾收储、物业服务、安防、便民</t>
  </si>
  <si>
    <t>2021年计划改造39个小区，其中怡园社区、清溪社区13个老旧小区已竣工验收，祥和社区、清溪社区26个小区正在开展改造工作。2022年计划改造60个老旧小区，正在开展招投标工作。2023年计划改造19个老旧小区，正在开展设计工作。</t>
  </si>
  <si>
    <t>表四十</t>
  </si>
  <si>
    <t>2022年泸县地方政府性债务余额情况汇总表</t>
  </si>
  <si>
    <t>项目</t>
  </si>
  <si>
    <t>政府债务</t>
  </si>
  <si>
    <t>或有债务</t>
  </si>
  <si>
    <t>合计</t>
  </si>
  <si>
    <t>一般债务</t>
  </si>
  <si>
    <t>专项债务</t>
  </si>
  <si>
    <t>表四十一</t>
  </si>
  <si>
    <t>2022年泸县县级地方政府性债务余额情况汇总表</t>
  </si>
  <si>
    <t>表四十二</t>
  </si>
  <si>
    <t>2022年泸县地方政府债务分地区限额余额汇总表</t>
  </si>
  <si>
    <t>第 二 篇     第 一 部 分</t>
  </si>
  <si>
    <t>表四十三</t>
  </si>
  <si>
    <t>2023年泸县地方一般公共预算收入预算（草案）表</t>
  </si>
  <si>
    <t>预算基数</t>
  </si>
  <si>
    <r>
      <rPr>
        <b/>
        <sz val="10"/>
        <rFont val="宋体"/>
        <charset val="134"/>
      </rPr>
      <t>增长
（</t>
    </r>
    <r>
      <rPr>
        <b/>
        <sz val="10"/>
        <rFont val="Times New Roman"/>
        <charset val="0"/>
      </rPr>
      <t>%</t>
    </r>
    <r>
      <rPr>
        <b/>
        <sz val="10"/>
        <rFont val="宋体"/>
        <charset val="134"/>
      </rPr>
      <t>）</t>
    </r>
  </si>
  <si>
    <t>表四十四</t>
  </si>
  <si>
    <t>2023年泸县一般公共预算支出预算（草案）表</t>
  </si>
  <si>
    <t>单位:万元</t>
  </si>
  <si>
    <t>预 算 科 目</t>
  </si>
  <si>
    <t>财力安排</t>
  </si>
  <si>
    <t>动用上年结余安排</t>
  </si>
  <si>
    <t>其他资金</t>
  </si>
  <si>
    <t>十四、资源勘探信息等支出</t>
  </si>
  <si>
    <t>十八、国土海洋气象等支出</t>
  </si>
  <si>
    <t>二十三、其他支出</t>
  </si>
  <si>
    <t>二十四、债务付息支出</t>
  </si>
  <si>
    <t>二十五、债务发行费用支出</t>
  </si>
  <si>
    <t>表四十五</t>
  </si>
  <si>
    <t>2023年泸县一般公共预算收支预算平衡（草案）表</t>
  </si>
  <si>
    <t>预计数</t>
  </si>
  <si>
    <t>表四十六</t>
  </si>
  <si>
    <t>2023年泸县县级地方一般公共预算收入预算（草案）表</t>
  </si>
  <si>
    <t>表四十七</t>
  </si>
  <si>
    <t>2023年泸县县级一般公共预算支出预算（草案）表</t>
  </si>
  <si>
    <t>科目</t>
  </si>
  <si>
    <t>自有财力</t>
  </si>
  <si>
    <t>省提前通知
专项补助</t>
  </si>
  <si>
    <t xml:space="preserve">  人大事务</t>
  </si>
  <si>
    <t xml:space="preserve">    行政运行</t>
  </si>
  <si>
    <t xml:space="preserve">    一般行政管理事务</t>
  </si>
  <si>
    <t xml:space="preserve">    人大会议</t>
  </si>
  <si>
    <t xml:space="preserve">    人大代表履职能力提升</t>
  </si>
  <si>
    <t xml:space="preserve">    代表工作</t>
  </si>
  <si>
    <t xml:space="preserve">  政协事务</t>
  </si>
  <si>
    <t xml:space="preserve">    政协会议</t>
  </si>
  <si>
    <t xml:space="preserve">    委员视察</t>
  </si>
  <si>
    <t xml:space="preserve">    参政议政</t>
  </si>
  <si>
    <t xml:space="preserve">  政府办公厅（室）及相关机构事务</t>
  </si>
  <si>
    <t xml:space="preserve">    信访事务</t>
  </si>
  <si>
    <t xml:space="preserve">  发展与改革事务</t>
  </si>
  <si>
    <t xml:space="preserve">    战略规划与实施</t>
  </si>
  <si>
    <t xml:space="preserve">    物价管理</t>
  </si>
  <si>
    <t xml:space="preserve">    其他发展与改革事务支出</t>
  </si>
  <si>
    <t xml:space="preserve">  统计信息事务</t>
  </si>
  <si>
    <t xml:space="preserve">    专项统计业务</t>
  </si>
  <si>
    <t xml:space="preserve">    专项普查活动</t>
  </si>
  <si>
    <t xml:space="preserve">    统计抽样调查</t>
  </si>
  <si>
    <t xml:space="preserve">  财政事务</t>
  </si>
  <si>
    <t xml:space="preserve">    预算改革业务</t>
  </si>
  <si>
    <t xml:space="preserve">    财政国库业务</t>
  </si>
  <si>
    <t xml:space="preserve">    信息化建设</t>
  </si>
  <si>
    <t xml:space="preserve">    财政委托业务支出</t>
  </si>
  <si>
    <t xml:space="preserve">    事业运行</t>
  </si>
  <si>
    <t xml:space="preserve">    其他财政事务支出</t>
  </si>
  <si>
    <t xml:space="preserve">  税收事务</t>
  </si>
  <si>
    <t xml:space="preserve">  审计事务</t>
  </si>
  <si>
    <t xml:space="preserve">    审计业务</t>
  </si>
  <si>
    <t xml:space="preserve">    审计管理</t>
  </si>
  <si>
    <t xml:space="preserve">  纪检监察事务</t>
  </si>
  <si>
    <t xml:space="preserve">    大案要案查处</t>
  </si>
  <si>
    <t xml:space="preserve">    其他纪检监察事务支出</t>
  </si>
  <si>
    <t xml:space="preserve">  商贸事务</t>
  </si>
  <si>
    <t xml:space="preserve">    对外贸易管理</t>
  </si>
  <si>
    <t xml:space="preserve">    外资管理</t>
  </si>
  <si>
    <t xml:space="preserve">    国内贸易管理</t>
  </si>
  <si>
    <t xml:space="preserve">    招商引资</t>
  </si>
  <si>
    <t xml:space="preserve">    其他商贸事务支出</t>
  </si>
  <si>
    <t xml:space="preserve">  知识产权事务</t>
  </si>
  <si>
    <t xml:space="preserve">    专利试点和产业化推进</t>
  </si>
  <si>
    <t xml:space="preserve">  档案事务</t>
  </si>
  <si>
    <t xml:space="preserve">  民主党派及工商联事务</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</si>
  <si>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</si>
  <si>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</si>
  <si>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</si>
  <si>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</si>
  <si>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</si>
  <si>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</si>
  <si>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</si>
  <si>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</si>
  <si>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</si>
  <si>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</si>
  <si>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t>
  </si>
  <si>
    <t xml:space="preserve">  市场监督管理事务</t>
  </si>
  <si>
    <t xml:space="preserve">    市场监督管理专项</t>
  </si>
  <si>
    <t xml:space="preserve">    市场监管执法</t>
  </si>
  <si>
    <t xml:space="preserve">    消费者权益保护</t>
  </si>
  <si>
    <t xml:space="preserve">    市场监督管理技术支持</t>
  </si>
  <si>
    <t xml:space="preserve">    认证认可监督管理</t>
  </si>
  <si>
    <t xml:space="preserve">    标准化管理</t>
  </si>
  <si>
    <t xml:space="preserve">    其他市场监督管理事务</t>
  </si>
  <si>
    <t xml:space="preserve">  其他一般公共服务支出</t>
  </si>
  <si>
    <t xml:space="preserve">  国防动员</t>
  </si>
  <si>
    <t xml:space="preserve">    兵役征集</t>
  </si>
  <si>
    <t xml:space="preserve">    民兵</t>
  </si>
  <si>
    <t xml:space="preserve">    其他国防动员支出</t>
  </si>
  <si>
    <t xml:space="preserve">  其他国防支出</t>
  </si>
  <si>
    <t xml:space="preserve">  武装警察部队</t>
  </si>
  <si>
    <t xml:space="preserve">  公安</t>
  </si>
  <si>
    <t xml:space="preserve">    执法办案</t>
  </si>
  <si>
    <t xml:space="preserve">    特别业务</t>
  </si>
  <si>
    <t xml:space="preserve">  检察</t>
  </si>
  <si>
    <t xml:space="preserve">  法院</t>
  </si>
  <si>
    <t xml:space="preserve">  司法</t>
  </si>
  <si>
    <t xml:space="preserve">    基层司法业务</t>
  </si>
  <si>
    <t xml:space="preserve">    普法宣传</t>
  </si>
  <si>
    <t xml:space="preserve">    法律援助</t>
  </si>
  <si>
    <t xml:space="preserve">    社区矫正</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</si>
  <si>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</si>
  <si>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</si>
  <si>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</si>
  <si>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</si>
  <si>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</si>
  <si>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</si>
  <si>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</si>
  <si>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</si>
  <si>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</si>
  <si>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</si>
  <si>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</si>
  <si>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</si>
  <si>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</si>
  <si>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</si>
  <si>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</si>
  <si>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</si>
  <si>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</si>
  <si>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培训支出</t>
  </si>
  <si>
    <t xml:space="preserve">  其他教育支出</t>
  </si>
  <si>
    <t xml:space="preserve">  科学技术管理事务</t>
  </si>
  <si>
    <t xml:space="preserve">    其他科学技术管理事务支出</t>
  </si>
  <si>
    <t xml:space="preserve">  技术研究与开发</t>
  </si>
  <si>
    <t xml:space="preserve">    应用技术研究与开发</t>
  </si>
  <si>
    <t xml:space="preserve">    科技成果转化与扩散</t>
  </si>
  <si>
    <t xml:space="preserve">  科学技术与服务</t>
  </si>
  <si>
    <t xml:space="preserve">    技术创新服务体系</t>
  </si>
  <si>
    <t xml:space="preserve">  科学技术普及</t>
  </si>
  <si>
    <t xml:space="preserve">    其他科学技术普及支出</t>
  </si>
  <si>
    <t xml:space="preserve">  其他科学技术支出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</si>
  <si>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</si>
  <si>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</si>
  <si>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</si>
  <si>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</si>
  <si>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</si>
  <si>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</si>
  <si>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</si>
  <si>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</si>
  <si>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</si>
  <si>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</si>
  <si>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</si>
  <si>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体育场馆</t>
  </si>
  <si>
    <t xml:space="preserve">    群众体育</t>
  </si>
  <si>
    <t xml:space="preserve">    其他体育支出</t>
  </si>
  <si>
    <t xml:space="preserve">  新闻出版电影</t>
  </si>
  <si>
    <t xml:space="preserve">    电影</t>
  </si>
  <si>
    <t xml:space="preserve">    其他新闻出版电影支出</t>
  </si>
  <si>
    <t xml:space="preserve">  广播电视</t>
  </si>
  <si>
    <t xml:space="preserve">    电视</t>
  </si>
  <si>
    <t xml:space="preserve">    其他广播电视支出</t>
  </si>
  <si>
    <t xml:space="preserve">  其他文化体育与传媒支出</t>
  </si>
  <si>
    <t xml:space="preserve">    宣传文化发展专项支出</t>
  </si>
  <si>
    <t xml:space="preserve">    其他文化体育与传媒支出</t>
  </si>
  <si>
    <t xml:space="preserve">  人力资源和社会保障管理事务</t>
  </si>
  <si>
    <t xml:space="preserve">    综合业务管理</t>
  </si>
  <si>
    <t xml:space="preserve">    劳动保障监察</t>
  </si>
  <si>
    <t xml:space="preserve">    社会保险业务管理事务</t>
  </si>
  <si>
    <t xml:space="preserve">    社会保险经办机构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</si>
  <si>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</si>
  <si>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</si>
  <si>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</si>
  <si>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</si>
  <si>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</si>
  <si>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</si>
  <si>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</si>
  <si>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</si>
  <si>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未归口管理的行政单位离退休</t>
  </si>
  <si>
    <t xml:space="preserve">    机关事业单位基本养老保险缴费支出</t>
  </si>
  <si>
    <t xml:space="preserve">    机关事业单位职业年金缴费支出</t>
  </si>
  <si>
    <t xml:space="preserve">    其他行政事业单位离退休支出</t>
  </si>
  <si>
    <t xml:space="preserve">  就业补助</t>
  </si>
  <si>
    <t xml:space="preserve">    就业创业服务补贴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</si>
  <si>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</si>
  <si>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</si>
  <si>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</si>
  <si>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</si>
  <si>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</si>
  <si>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</si>
  <si>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</si>
  <si>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</si>
  <si>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</si>
  <si>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</si>
  <si>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</si>
  <si>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</si>
  <si>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</si>
  <si>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</si>
  <si>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</si>
  <si>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</si>
  <si>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</si>
  <si>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</si>
  <si>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</si>
  <si>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</si>
  <si>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</si>
  <si>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</si>
  <si>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</si>
  <si>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</si>
  <si>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</si>
  <si>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</si>
  <si>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</si>
  <si>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</si>
  <si>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</si>
  <si>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</si>
  <si>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</si>
  <si>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</si>
  <si>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</si>
  <si>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</si>
  <si>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</si>
  <si>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</si>
  <si>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</si>
  <si>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</si>
  <si>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财政对其他基本养老保险基金的补助</t>
  </si>
  <si>
    <t xml:space="preserve">  退役军人管理事务</t>
  </si>
  <si>
    <t xml:space="preserve">    拥军优属</t>
  </si>
  <si>
    <t xml:space="preserve">  财政代缴社会保险费支出</t>
  </si>
  <si>
    <t xml:space="preserve">    财政代缴城乡居民基本养老保险费支出</t>
  </si>
  <si>
    <t xml:space="preserve">  其他社会保障和就业支出</t>
  </si>
  <si>
    <t xml:space="preserve">  卫生健康管理事务</t>
  </si>
  <si>
    <t xml:space="preserve">  公立医院</t>
  </si>
  <si>
    <t xml:space="preserve">    综合医院</t>
  </si>
  <si>
    <t xml:space="preserve">    中医（民族）医院</t>
  </si>
  <si>
    <t xml:space="preserve">    精神病医院</t>
  </si>
  <si>
    <t xml:space="preserve">    儿童医院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</si>
  <si>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</si>
  <si>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</si>
  <si>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</si>
  <si>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</si>
  <si>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</si>
  <si>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</si>
  <si>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</si>
  <si>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</si>
  <si>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</si>
  <si>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</si>
  <si>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其他专业公共卫生机构</t>
  </si>
  <si>
    <t xml:space="preserve">    基本公共卫生服务</t>
  </si>
  <si>
    <t xml:space="preserve">    重大公共卫生专项</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</si>
  <si>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</si>
  <si>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</si>
  <si>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</si>
  <si>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</si>
  <si>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</si>
  <si>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</si>
  <si>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</si>
  <si>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</si>
  <si>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</si>
  <si>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</si>
  <si>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</si>
  <si>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</si>
  <si>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</si>
  <si>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</si>
  <si>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</si>
  <si>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</si>
  <si>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</si>
  <si>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</si>
  <si>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老龄卫生健康事务</t>
  </si>
  <si>
    <t xml:space="preserve">  其他卫生健康支出</t>
  </si>
  <si>
    <t xml:space="preserve">  环境保护管理事务</t>
  </si>
  <si>
    <t xml:space="preserve">    生态环境保护宣传</t>
  </si>
  <si>
    <t xml:space="preserve">    其他环境保护管理事务支出</t>
  </si>
  <si>
    <t xml:space="preserve">  环境监测与监察</t>
  </si>
  <si>
    <t xml:space="preserve">    其他环境监测与监察支出</t>
  </si>
  <si>
    <t xml:space="preserve">  污染防治</t>
  </si>
  <si>
    <t xml:space="preserve">    大气</t>
  </si>
  <si>
    <t xml:space="preserve">    水体</t>
  </si>
  <si>
    <t xml:space="preserve">    其他污染防治支出</t>
  </si>
  <si>
    <t xml:space="preserve">  自然生态保护</t>
  </si>
  <si>
    <t xml:space="preserve">    生态保护</t>
  </si>
  <si>
    <t xml:space="preserve">    农村环境保护</t>
  </si>
  <si>
    <t xml:space="preserve">  天然林保护</t>
  </si>
  <si>
    <t xml:space="preserve">    社会保险补助</t>
  </si>
  <si>
    <t xml:space="preserve">  退耕还林</t>
  </si>
  <si>
    <t xml:space="preserve">    退耕现金</t>
  </si>
  <si>
    <t xml:space="preserve">  污染减排</t>
  </si>
  <si>
    <t xml:space="preserve">    生态环境监测与信息</t>
  </si>
  <si>
    <t xml:space="preserve">  可再生能源</t>
  </si>
  <si>
    <t xml:space="preserve">  城乡社区管理事务</t>
  </si>
  <si>
    <t xml:space="preserve">    城管执法</t>
  </si>
  <si>
    <t xml:space="preserve">    工程建设管理</t>
  </si>
  <si>
    <t xml:space="preserve">    其他城乡社区管理事务支出</t>
  </si>
  <si>
    <t xml:space="preserve">  城乡社区环境卫生</t>
  </si>
  <si>
    <t xml:space="preserve">  建设市场管理与监督</t>
  </si>
  <si>
    <t xml:space="preserve">  其他城乡社区支出</t>
  </si>
  <si>
    <t xml:space="preserve">  农业</t>
  </si>
  <si>
    <t xml:space="preserve">    机关服务</t>
  </si>
  <si>
    <t xml:space="preserve">    病虫害控制</t>
  </si>
  <si>
    <t xml:space="preserve">    农产品质量安全</t>
  </si>
  <si>
    <t xml:space="preserve">    执法监管</t>
  </si>
  <si>
    <t xml:space="preserve">    农业组织化与产业化经营</t>
  </si>
  <si>
    <t xml:space="preserve">    农业资源保护修复与利用</t>
  </si>
  <si>
    <t xml:space="preserve">    农村道路建设</t>
  </si>
  <si>
    <t xml:space="preserve">    成品油价格改革对渔业的补贴</t>
  </si>
  <si>
    <t xml:space="preserve">    其他农业支出</t>
  </si>
  <si>
    <t xml:space="preserve">  林业与草原</t>
  </si>
  <si>
    <t xml:space="preserve">    森林培育</t>
  </si>
  <si>
    <t xml:space="preserve">    森林资源管理</t>
  </si>
  <si>
    <t xml:space="preserve">    森林生态效益补偿</t>
  </si>
  <si>
    <t xml:space="preserve">    执法与监督</t>
  </si>
  <si>
    <t xml:space="preserve">    其他林业和草原支出</t>
  </si>
  <si>
    <t xml:space="preserve">  水利</t>
  </si>
  <si>
    <t xml:space="preserve">    水利工程运行与维护</t>
  </si>
  <si>
    <t xml:space="preserve">    水土保持</t>
  </si>
  <si>
    <t xml:space="preserve">    水质监测</t>
  </si>
  <si>
    <t xml:space="preserve">    防汛</t>
  </si>
  <si>
    <t xml:space="preserve">    大中型水库移民后期扶持专项支出</t>
  </si>
  <si>
    <t xml:space="preserve">    水利安全监督</t>
  </si>
  <si>
    <t xml:space="preserve">    农村人畜饮水</t>
  </si>
  <si>
    <t xml:space="preserve">    其他水利支出</t>
  </si>
  <si>
    <t xml:space="preserve">  巩固脱贫攻坚成果衔接乡村振兴</t>
  </si>
  <si>
    <t xml:space="preserve">    生产发展</t>
  </si>
  <si>
    <t xml:space="preserve">    社会发展</t>
  </si>
  <si>
    <t xml:space="preserve">  农村综合改革</t>
  </si>
  <si>
    <t xml:space="preserve">    对村民委员会和村党支部的补助</t>
  </si>
  <si>
    <t xml:space="preserve">    其他农村综合改革支出</t>
  </si>
  <si>
    <t xml:space="preserve">  普惠金融发展支出</t>
  </si>
  <si>
    <t xml:space="preserve">    涉农贷款增量奖励</t>
  </si>
  <si>
    <t xml:space="preserve">    农业保险保费补贴</t>
  </si>
  <si>
    <t xml:space="preserve">    创业担保贷款贴息</t>
  </si>
  <si>
    <t xml:space="preserve">    其他普惠金融发展支出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</si>
  <si>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</si>
  <si>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</si>
  <si>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</si>
  <si>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</si>
  <si>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</si>
  <si>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</si>
  <si>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海事管理</t>
  </si>
  <si>
    <t xml:space="preserve">    水路运输管理支出</t>
  </si>
  <si>
    <t xml:space="preserve">    其他公路水路运输支出</t>
  </si>
  <si>
    <t xml:space="preserve">  成品油价格改革对交通运输的补贴</t>
  </si>
  <si>
    <t xml:space="preserve">    对农村道路客运的补贴</t>
  </si>
  <si>
    <t xml:space="preserve">    对出租车的补贴</t>
  </si>
  <si>
    <t xml:space="preserve">    成品油价格改革补贴其他支出</t>
  </si>
  <si>
    <t xml:space="preserve">  车辆购置税支出</t>
  </si>
  <si>
    <t xml:space="preserve">    车辆购置税用于公路等基础设施建设支出</t>
  </si>
  <si>
    <t xml:space="preserve">  制造业</t>
  </si>
  <si>
    <t xml:space="preserve">    其他制造业支出</t>
  </si>
  <si>
    <t xml:space="preserve">  工业和信息产业监管</t>
  </si>
  <si>
    <t xml:space="preserve">    信息安全建设</t>
  </si>
  <si>
    <t xml:space="preserve">    工业和信息产业支持</t>
  </si>
  <si>
    <t xml:space="preserve">    其他工业和信息产业监管支出</t>
  </si>
  <si>
    <t xml:space="preserve">  支持中小企业发展和管理支出</t>
  </si>
  <si>
    <t xml:space="preserve">    中小企业发展专项</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</si>
  <si>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</si>
  <si>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</si>
  <si>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</si>
  <si>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</si>
  <si>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</si>
  <si>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金融部门行政支出</t>
  </si>
  <si>
    <t xml:space="preserve">  金融部门监管支出</t>
  </si>
  <si>
    <t xml:space="preserve">    金融稽查与案件处理</t>
  </si>
  <si>
    <t xml:space="preserve">    金融部门其他监管支出</t>
  </si>
  <si>
    <t xml:space="preserve">  金融发展支出</t>
  </si>
  <si>
    <t xml:space="preserve">    其他金融发展支出</t>
  </si>
  <si>
    <t xml:space="preserve">  其他金融支出</t>
  </si>
  <si>
    <t xml:space="preserve">  自然资源事务</t>
  </si>
  <si>
    <t xml:space="preserve">    土地资源调查</t>
  </si>
  <si>
    <t xml:space="preserve">    土地资源利用与保护</t>
  </si>
  <si>
    <t xml:space="preserve">    自然资源行业业务管理</t>
  </si>
  <si>
    <t xml:space="preserve">    国土整治</t>
  </si>
  <si>
    <t xml:space="preserve">    地质矿产资源与环境调查</t>
  </si>
  <si>
    <t xml:space="preserve">    其他自然资源事务支出</t>
  </si>
  <si>
    <t xml:space="preserve">  气象事务</t>
  </si>
  <si>
    <t xml:space="preserve">    气象信息传输及管理</t>
  </si>
  <si>
    <t xml:space="preserve">    气象服务</t>
  </si>
  <si>
    <t xml:space="preserve">    气象装备保障维护</t>
  </si>
  <si>
    <t xml:space="preserve">  保障性安居工程支出</t>
  </si>
  <si>
    <t xml:space="preserve">    棚户区改造</t>
  </si>
  <si>
    <t xml:space="preserve">    农村危房改造</t>
  </si>
  <si>
    <t xml:space="preserve">    保障性住房租金补贴</t>
  </si>
  <si>
    <t xml:space="preserve">    其他保障性安居工程支出</t>
  </si>
  <si>
    <t xml:space="preserve">  住房改革支出</t>
  </si>
  <si>
    <t xml:space="preserve">    住房公积金</t>
  </si>
  <si>
    <t xml:space="preserve">  粮油事务</t>
  </si>
  <si>
    <t xml:space="preserve">    粮食信息统计</t>
  </si>
  <si>
    <t xml:space="preserve">    粮食专项业务活动</t>
  </si>
  <si>
    <t xml:space="preserve">    粮食风险基金</t>
  </si>
  <si>
    <t xml:space="preserve">    粮油市场调控专项资金</t>
  </si>
  <si>
    <t xml:space="preserve">    其他粮油事务支出</t>
  </si>
  <si>
    <t xml:space="preserve">  粮油储备</t>
  </si>
  <si>
    <t xml:space="preserve">    储备粮（油）库建设</t>
  </si>
  <si>
    <t xml:space="preserve">    其他粮油储备支出</t>
  </si>
  <si>
    <t xml:space="preserve">  应急管理事务</t>
  </si>
  <si>
    <t xml:space="preserve">    安全监管</t>
  </si>
  <si>
    <t xml:space="preserve">    其他应急管理事务</t>
  </si>
  <si>
    <t xml:space="preserve">  消防事务</t>
  </si>
  <si>
    <t xml:space="preserve">    消防应急救援</t>
  </si>
  <si>
    <t xml:space="preserve">  自然灾害防治</t>
  </si>
  <si>
    <t xml:space="preserve">    地质灾害防治</t>
  </si>
  <si>
    <t xml:space="preserve">  自然灾害防治及恢复重建支出</t>
  </si>
  <si>
    <t xml:space="preserve">    其他自然灾害防治及恢复重建支出</t>
  </si>
  <si>
    <t>债务付息支出</t>
  </si>
  <si>
    <t xml:space="preserve">  地方政府一般债务付息支出</t>
  </si>
  <si>
    <t xml:space="preserve">    地方政府一般债券付息支出</t>
  </si>
  <si>
    <t>预备费</t>
  </si>
  <si>
    <t>表四十八</t>
  </si>
  <si>
    <t>2023年泸县县级一般公共预算收支预算平衡（草案）表</t>
  </si>
  <si>
    <t>表四十九</t>
  </si>
  <si>
    <t>2023年省、市对泸县一般公共预算转移支付（草案）表</t>
  </si>
  <si>
    <t>表五十</t>
  </si>
  <si>
    <t>2023年县对镇街一般公共预算转移支付预算（草案）表</t>
  </si>
  <si>
    <t xml:space="preserve">     原体制补助收入</t>
  </si>
  <si>
    <t xml:space="preserve">     均衡性转移支付补助收入</t>
  </si>
  <si>
    <t xml:space="preserve">     贫困地区转移支付支出</t>
  </si>
  <si>
    <t xml:space="preserve">     革命老区转移支付支出</t>
  </si>
  <si>
    <t xml:space="preserve">     企事业单位预算划转补助收入</t>
  </si>
  <si>
    <t xml:space="preserve">     成品油价格和税费改革转移支付补助收入</t>
  </si>
  <si>
    <t xml:space="preserve">     产粮（油）大县奖励资金补助</t>
  </si>
  <si>
    <t xml:space="preserve">     固定数额补助支出</t>
  </si>
  <si>
    <t xml:space="preserve">     一般公共服务共同财政事权转移支付</t>
  </si>
  <si>
    <t xml:space="preserve">     外交共同财政事权转移支付</t>
  </si>
  <si>
    <t xml:space="preserve">     国防共同财政事权转移支付</t>
  </si>
  <si>
    <t xml:space="preserve">     公共安全共同财政事权转移支付</t>
  </si>
  <si>
    <t xml:space="preserve">     教育共同财政事权转移支付</t>
  </si>
  <si>
    <t xml:space="preserve">     科学技术共同财政事权转移支付</t>
  </si>
  <si>
    <t xml:space="preserve">     文化旅游体育与传媒共同财政事权转移支付</t>
  </si>
  <si>
    <t xml:space="preserve">     社会保障和就业共同财政事权转移支付</t>
  </si>
  <si>
    <t xml:space="preserve">     卫生健康共同财政事权转移支付</t>
  </si>
  <si>
    <t xml:space="preserve">     节能环保共同财政事权转移支付</t>
  </si>
  <si>
    <t xml:space="preserve">     城乡社区共同财政事权转移支付</t>
  </si>
  <si>
    <t xml:space="preserve">     农林水共同财政事权转移支付</t>
  </si>
  <si>
    <t xml:space="preserve">     交通运输共同财政事权转移支付</t>
  </si>
  <si>
    <t xml:space="preserve">     资源勘探信息等共同财政事权转移支付</t>
  </si>
  <si>
    <t xml:space="preserve">     商业服务业等共同财政事权转移支付</t>
  </si>
  <si>
    <t xml:space="preserve">     金融共同财政事权转移支付</t>
  </si>
  <si>
    <t xml:space="preserve">     自然资源海洋气象等共同财政事权转移支付</t>
  </si>
  <si>
    <t xml:space="preserve">     住房保障共同财政事权转移支付</t>
  </si>
  <si>
    <t xml:space="preserve">     粮油物资储备共同财政事权转移支付</t>
  </si>
  <si>
    <t xml:space="preserve">     其他共同财政事权转移支付</t>
  </si>
  <si>
    <r>
      <rPr>
        <sz val="10"/>
        <color indexed="8"/>
        <rFont val="宋体"/>
        <charset val="134"/>
      </rPr>
      <t xml:space="preserve">  </t>
    </r>
    <r>
      <rPr>
        <sz val="10"/>
        <rFont val="宋体"/>
        <charset val="134"/>
      </rPr>
      <t xml:space="preserve">   自然资源海洋气象等</t>
    </r>
  </si>
  <si>
    <t>表五十一</t>
  </si>
  <si>
    <t>2023年泸县县级一般公共预算
经济分类科目支出预算（草案）表</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</si>
  <si>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</si>
  <si>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</si>
  <si>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</si>
  <si>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</si>
  <si>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</si>
  <si>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</si>
  <si>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</si>
  <si>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</si>
  <si>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</si>
  <si>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</si>
  <si>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</si>
  <si>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</si>
  <si>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</si>
  <si>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</si>
  <si>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</si>
  <si>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</si>
  <si>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</si>
  <si>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</si>
  <si>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</si>
  <si>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</si>
  <si>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</si>
  <si>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</si>
  <si>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</si>
  <si>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</si>
  <si>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</si>
  <si>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</si>
  <si>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</si>
  <si>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</si>
  <si>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</si>
  <si>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</si>
  <si>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</si>
  <si>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</si>
  <si>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</si>
  <si>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</si>
  <si>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 xml:space="preserve">助学金
</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</si>
  <si>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</si>
  <si>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</si>
  <si>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</si>
  <si>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</si>
  <si>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</si>
  <si>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</si>
  <si>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</si>
  <si>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</si>
  <si>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</si>
  <si>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</si>
  <si>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</si>
  <si>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</si>
  <si>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债务转贷</t>
  </si>
  <si>
    <t>预留</t>
  </si>
  <si>
    <t>赠与</t>
  </si>
  <si>
    <t>国家赔偿费用支出</t>
  </si>
  <si>
    <t>对民间非营利组织和群众性自治组织补贴</t>
  </si>
  <si>
    <t>表五十二</t>
  </si>
  <si>
    <t xml:space="preserve">2023年泸县县级预算内基本建设
支出预算（草案）表 </t>
  </si>
  <si>
    <t xml:space="preserve">项目  </t>
  </si>
  <si>
    <t>资源勘探工业信息等支出</t>
  </si>
  <si>
    <t>注：此表无数据</t>
  </si>
  <si>
    <t>第 二 篇     第 二 部 分</t>
  </si>
  <si>
    <t>表五十三</t>
  </si>
  <si>
    <t>2023年泸县政府性基金预算收入预算（草案）表</t>
  </si>
  <si>
    <t>十五、其他政府性基金收入</t>
  </si>
  <si>
    <t>政府性基金收入合计</t>
  </si>
  <si>
    <t>表五十四</t>
  </si>
  <si>
    <t>2023年泸县政府性基金预算支出预算（草案）表</t>
  </si>
  <si>
    <t xml:space="preserve">    城市基础设施配套费对应专项债务收入安排的支出</t>
  </si>
  <si>
    <t xml:space="preserve">    污水处理费收入及对应专项债务收入安排的支出</t>
  </si>
  <si>
    <t>九、地方政府专项债务付息支出</t>
  </si>
  <si>
    <t>政府性基金支出合计</t>
  </si>
  <si>
    <t>表五十五</t>
  </si>
  <si>
    <t>2023年泸县政府性基金预算收支平衡（草案）表</t>
  </si>
  <si>
    <t>表五十六</t>
  </si>
  <si>
    <t>2023年泸县县级政府性基金预算收入预算（草案）表</t>
  </si>
  <si>
    <t>表五十七</t>
  </si>
  <si>
    <t>2023年泸县县级政府性基金预算支出预算（草案）表</t>
  </si>
  <si>
    <t>表五十八</t>
  </si>
  <si>
    <t>2023年泸县县级政府性基金预算收支平衡（草案）表</t>
  </si>
  <si>
    <t>表五十九</t>
  </si>
  <si>
    <t>2023年省对泸县政府性基金预算转移支付（草案）表</t>
  </si>
  <si>
    <t>表六十</t>
  </si>
  <si>
    <t>2023年县对镇（街）政府性基金转移支付
补助分项目预算（草案）表</t>
  </si>
  <si>
    <t>第 二 篇     第 三 部 分</t>
  </si>
  <si>
    <t>表六十一</t>
  </si>
  <si>
    <t>2023年泸县国有资本经营预算收入预算（草案）表</t>
  </si>
  <si>
    <t>2019年执行数</t>
  </si>
  <si>
    <t xml:space="preserve">    投资服务企业利润收入</t>
  </si>
  <si>
    <t xml:space="preserve">    贸易企业利润收入</t>
  </si>
  <si>
    <t xml:space="preserve">    建筑施工企业利润收入</t>
  </si>
  <si>
    <t xml:space="preserve">    房地产企业利润收入</t>
  </si>
  <si>
    <t xml:space="preserve">    建材企业利润收入</t>
  </si>
  <si>
    <t xml:space="preserve">    农林牧渔企业利润收入</t>
  </si>
  <si>
    <t xml:space="preserve">    教育文化广播企业利润收入</t>
  </si>
  <si>
    <t xml:space="preserve">    其他国有资本经营预算企业利润收入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</si>
  <si>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</si>
  <si>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</si>
  <si>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</si>
  <si>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</si>
  <si>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五、其他收入</t>
  </si>
  <si>
    <t xml:space="preserve">    其他国有资本经营预算收入</t>
  </si>
  <si>
    <t>表六十二</t>
  </si>
  <si>
    <t>2023年泸县国有资本经营预算支出预算（草案）表</t>
  </si>
  <si>
    <t xml:space="preserve">          其中： 公益性设施投资支出</t>
  </si>
  <si>
    <t xml:space="preserve">                 其他国有企业资本金注入</t>
  </si>
  <si>
    <t>表六十三</t>
  </si>
  <si>
    <t>2023年泸县国有资本经营预算收支平衡（草案）表</t>
  </si>
  <si>
    <t>表六十四</t>
  </si>
  <si>
    <t>2023年泸县县级国有资本经营预算收入预算（草案）表</t>
  </si>
  <si>
    <t>表六十五</t>
  </si>
  <si>
    <t>2023年泸县县级国有资本经营预算支出预算（草案）表</t>
  </si>
  <si>
    <t>表六十六</t>
  </si>
  <si>
    <t>2023年泸县县级国有资本经营预算收支平衡（草案）表</t>
  </si>
  <si>
    <t>第 二 篇     第 五 部 分</t>
  </si>
  <si>
    <t>表六十七</t>
  </si>
  <si>
    <t>2023年全县财政收入预算（草案）表</t>
  </si>
  <si>
    <t>表六十八</t>
  </si>
  <si>
    <t>2023年全县财政支出预算（草案）表</t>
  </si>
  <si>
    <t>表六十九</t>
  </si>
  <si>
    <t>2023年县级重大政府投资项目计划表</t>
  </si>
  <si>
    <t>2023年计划投资</t>
  </si>
  <si>
    <t>绩效目标</t>
  </si>
  <si>
    <t>争取发行政府债券资金</t>
  </si>
  <si>
    <t>完成特勤消防站二次结构施工、进港路、4号线建设施工。</t>
  </si>
  <si>
    <t>2023年完成对60个老旧小区的改造。</t>
  </si>
  <si>
    <t>泸县太伏神仙桥临港循环经济园区建设项目</t>
  </si>
  <si>
    <t>项目总占地面积 495.30 亩，总建筑面积306200 ㎡，主要为标准厂房 305000 ㎡、垃圾库 1200 ㎡及相关配套基础设施；配套建设园区供气管道 D508×13 约 15.5km，园区主干管网 DN150～DN250 约 5.2km，气源接收站（阀室）一座，配气站一座，建设配套道路 5KM，强电弱电线路、供水管道、架空公共管廊、停车场（停车位 190 个）等基础设施。</t>
  </si>
  <si>
    <t>完成园区征拆工作90%</t>
  </si>
  <si>
    <t>表七十</t>
  </si>
  <si>
    <t>2023年泸县县级地方政府债务还款计划表</t>
  </si>
  <si>
    <t>单位：亿元</t>
  </si>
  <si>
    <t>金  额</t>
  </si>
  <si>
    <t>一、2022年债务到期额</t>
  </si>
  <si>
    <t>其中：一般债务</t>
  </si>
  <si>
    <t xml:space="preserve">     专项债务</t>
  </si>
  <si>
    <t>二、2023年计划还款额</t>
  </si>
  <si>
    <t>注：还款来源为申请再融资债券、项目单位自身收入等。</t>
  </si>
  <si>
    <t>表七十一</t>
  </si>
  <si>
    <t>泸县地方政府债务十年到期情况表</t>
  </si>
  <si>
    <r>
      <rPr>
        <b/>
        <sz val="12"/>
        <color indexed="8"/>
        <rFont val="宋体"/>
        <charset val="134"/>
      </rPr>
      <t xml:space="preserve">年 </t>
    </r>
    <r>
      <rPr>
        <b/>
        <sz val="12"/>
        <color indexed="8"/>
        <rFont val="宋体"/>
        <charset val="134"/>
      </rPr>
      <t xml:space="preserve"> </t>
    </r>
    <r>
      <rPr>
        <b/>
        <sz val="12"/>
        <color indexed="8"/>
        <rFont val="宋体"/>
        <charset val="134"/>
      </rPr>
      <t>度</t>
    </r>
  </si>
  <si>
    <r>
      <rPr>
        <b/>
        <sz val="12"/>
        <color indexed="8"/>
        <rFont val="宋体"/>
        <charset val="134"/>
      </rPr>
      <t xml:space="preserve">合 </t>
    </r>
    <r>
      <rPr>
        <b/>
        <sz val="12"/>
        <color indexed="8"/>
        <rFont val="宋体"/>
        <charset val="134"/>
      </rPr>
      <t xml:space="preserve"> </t>
    </r>
    <r>
      <rPr>
        <b/>
        <sz val="12"/>
        <color indexed="8"/>
        <rFont val="宋体"/>
        <charset val="134"/>
      </rPr>
      <t>计</t>
    </r>
  </si>
  <si>
    <t>2023年</t>
  </si>
  <si>
    <t>2024年</t>
  </si>
  <si>
    <t>2025年</t>
  </si>
  <si>
    <t>2026年</t>
  </si>
  <si>
    <t>2027年</t>
  </si>
  <si>
    <t>2028年</t>
  </si>
  <si>
    <t>2029年</t>
  </si>
  <si>
    <t>2030年</t>
  </si>
  <si>
    <t>2031年</t>
  </si>
  <si>
    <t>2032年</t>
  </si>
  <si>
    <t>表七十二</t>
  </si>
  <si>
    <t>泸县地方政府债券发行及还本付息情况表</t>
  </si>
  <si>
    <t>项    目</t>
  </si>
  <si>
    <t>公式</t>
  </si>
  <si>
    <t>本地区</t>
  </si>
  <si>
    <t>本级</t>
  </si>
  <si>
    <t>一、2022年发行预计执行数</t>
  </si>
  <si>
    <t>A=B+D</t>
  </si>
  <si>
    <t>（一）一般债券</t>
  </si>
  <si>
    <t>B</t>
  </si>
  <si>
    <t xml:space="preserve">   其中：再融资债券</t>
  </si>
  <si>
    <t>C</t>
  </si>
  <si>
    <t>（二）专项债券</t>
  </si>
  <si>
    <t>D</t>
  </si>
  <si>
    <t>E</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</si>
  <si>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</si>
  <si>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</si>
  <si>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</si>
  <si>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</si>
  <si>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</si>
  <si>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</si>
  <si>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</si>
  <si>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</si>
  <si>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</si>
  <si>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</si>
  <si>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</si>
  <si>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</si>
  <si>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</si>
  <si>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</si>
  <si>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</si>
  <si>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</si>
  <si>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</si>
  <si>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</si>
  <si>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</si>
  <si>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</si>
  <si>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</si>
  <si>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表七十三</t>
  </si>
  <si>
    <t>泸县县级2022年新增政府债券项目实施情况表</t>
  </si>
  <si>
    <t>区划名称</t>
  </si>
  <si>
    <t>主管部门</t>
  </si>
  <si>
    <t>债券性质</t>
  </si>
  <si>
    <t>发行债券规模</t>
  </si>
  <si>
    <t>泸县</t>
  </si>
  <si>
    <t>泸州市交投集团</t>
  </si>
  <si>
    <t>隆黄铁路隆叙段扩能改造（市本级下划项目）</t>
  </si>
  <si>
    <t>专项债券</t>
  </si>
  <si>
    <t>泸县农业农村局等</t>
  </si>
  <si>
    <t>泸县乡村振兴二期-推进全域乡村振兴项目</t>
  </si>
  <si>
    <t>泸县水务局</t>
  </si>
  <si>
    <t>四川省泸县乡村振兴之生态振兴项目（2019）</t>
  </si>
  <si>
    <t>泸县经济开发区管理委员会</t>
  </si>
  <si>
    <t>泸县交通局</t>
  </si>
  <si>
    <t>川南城际高铁泸县站站前广场及配套工程</t>
  </si>
  <si>
    <t>泸县现代农业园区管理委员会</t>
  </si>
  <si>
    <t>泸县产城融合经济开发园项目</t>
  </si>
  <si>
    <t>泸县文化广播电视和旅游局</t>
  </si>
  <si>
    <t>泸县龙舞庄园小镇建设项目</t>
  </si>
  <si>
    <t>成渝双城经济圈-泸永江优质粮油及稻田种养殖产业基地（一期）</t>
  </si>
  <si>
    <t>四川省泸县乡村振兴之文化振兴项目（2019）</t>
  </si>
  <si>
    <t>泸县医药园区管理委员会</t>
  </si>
  <si>
    <t>泸县全域供气项目</t>
  </si>
  <si>
    <t>渝昆高铁泸州东站站前广场及配套工程</t>
  </si>
  <si>
    <t>泸县“9.16”地震灾后文化旅游设施恢复重建项目</t>
  </si>
  <si>
    <t>泸县卫生健康局</t>
  </si>
  <si>
    <t>泸县“9.16”地震灾后医疗卫生体系恢复重建项目</t>
  </si>
  <si>
    <t>泸州东翼“一廊一带”现代农业示范项目</t>
  </si>
  <si>
    <t>向家坝灌区北总干渠一期一步工程（市本级下划项目）</t>
  </si>
  <si>
    <t>泸县住房和城乡建设局</t>
  </si>
  <si>
    <t>重庆至昆明高速铁路泸州段建设项目（市本级下划项目）</t>
  </si>
  <si>
    <t>泸县“9.16”地震灾后恢复重建项目</t>
  </si>
  <si>
    <t>一般债券</t>
  </si>
  <si>
    <t>泸县二中</t>
  </si>
  <si>
    <t>泸县二中灾后恢复重建项目</t>
  </si>
  <si>
    <t>泸县生态环境局</t>
  </si>
  <si>
    <t>农村污水处理设施项目</t>
  </si>
  <si>
    <t>保障小型水库安全运行项目</t>
  </si>
  <si>
    <t>表七十四</t>
  </si>
  <si>
    <t>2023年泸县社会保险基金收入预算（草案）表</t>
  </si>
  <si>
    <r>
      <rPr>
        <b/>
        <sz val="10"/>
        <rFont val="宋体"/>
        <charset val="134"/>
      </rPr>
      <t>预</t>
    </r>
    <r>
      <rPr>
        <b/>
        <sz val="10"/>
        <rFont val="Times New Roman"/>
        <charset val="0"/>
      </rPr>
      <t xml:space="preserve">    </t>
    </r>
    <r>
      <rPr>
        <b/>
        <sz val="10"/>
        <rFont val="宋体"/>
        <charset val="134"/>
      </rPr>
      <t>算</t>
    </r>
    <r>
      <rPr>
        <b/>
        <sz val="10"/>
        <rFont val="Times New Roman"/>
        <charset val="0"/>
      </rPr>
      <t xml:space="preserve">    </t>
    </r>
    <r>
      <rPr>
        <b/>
        <sz val="10"/>
        <rFont val="宋体"/>
        <charset val="134"/>
      </rPr>
      <t>科</t>
    </r>
    <r>
      <rPr>
        <b/>
        <sz val="10"/>
        <rFont val="Times New Roman"/>
        <charset val="0"/>
      </rPr>
      <t xml:space="preserve">    </t>
    </r>
    <r>
      <rPr>
        <b/>
        <sz val="10"/>
        <rFont val="宋体"/>
        <charset val="134"/>
      </rPr>
      <t>目</t>
    </r>
  </si>
  <si>
    <r>
      <rPr>
        <b/>
        <sz val="10"/>
        <rFont val="宋体"/>
        <charset val="134"/>
      </rPr>
      <t>增长
（</t>
    </r>
    <r>
      <rPr>
        <b/>
        <sz val="10"/>
        <rFont val="Times New Roman"/>
        <charset val="0"/>
      </rPr>
      <t>%</t>
    </r>
    <r>
      <rPr>
        <b/>
        <sz val="10"/>
        <rFont val="宋体"/>
        <charset val="134"/>
      </rPr>
      <t>）</t>
    </r>
  </si>
  <si>
    <t>备注：从2020年起，生育保险并入城镇职工基本医疗保险基金</t>
  </si>
  <si>
    <t>表七十五</t>
  </si>
  <si>
    <t>2023年泸县社会保险基金支出预算（草案）表</t>
  </si>
  <si>
    <t>表七十六</t>
  </si>
  <si>
    <t>2023年泸县社会保险基金预算收支预算平衡表</t>
  </si>
  <si>
    <t>表七十七</t>
  </si>
  <si>
    <t>2023年泸县社会保险基金结余预算（草案）表</t>
  </si>
  <si>
    <t>表七十八</t>
  </si>
  <si>
    <t>2023年泸县县级社会保险基金收入预算（草案）表</t>
  </si>
  <si>
    <t>表七十九</t>
  </si>
  <si>
    <t>2023年泸县县级社会保险基金支出预算（草案）表</t>
  </si>
  <si>
    <t>表八十</t>
  </si>
  <si>
    <t>2023年泸县县级社会保险基金预算收支预算平衡表</t>
  </si>
  <si>
    <t>2023年泸县县级社会保险基金结余预算（草案）表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</si>
</sst>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_ "/>
    <numFmt numFmtId="178" formatCode="0.0%"/>
    <numFmt numFmtId="179" formatCode="0_);[Red]\(0\)"/>
    <numFmt numFmtId="180" formatCode="0.00_ "/>
    <numFmt numFmtId="181" formatCode="0_ "/>
    <numFmt numFmtId="182" formatCode="0.0_ "/>
    <numFmt numFmtId="183" formatCode="#,##0.00_ "/>
    <numFmt numFmtId="184" formatCode="#,##0_);[Red]\(#,##0\)"/>
    <numFmt numFmtId="185" formatCode="0_ ;[Red]\-0\ "/>
    <numFmt numFmtId="186" formatCode="0.00_);[Red]\(0.00\)"/>
  </numFmts>
  <fonts count="86">
    <font>
      <sz val="11"/>
      <color theme="1"/>
      <name val="宋体"/>
      <charset val="134"/>
      <scheme val="minor"/>
    </font>
    <font>
      <sz val="12"/>
      <name val="宋体"/>
      <charset val="134"/>
    </font>
    <font>
      <b/>
      <sz val="12"/>
      <name val="宋体"/>
      <charset val="134"/>
    </font>
    <font>
      <sz val="12"/>
      <color theme="1"/>
      <name val="方正黑体简体"/>
      <charset val="134"/>
    </font>
    <font>
      <b/>
      <sz val="20"/>
      <name val="宋体"/>
      <charset val="134"/>
    </font>
    <font>
      <b/>
      <sz val="10"/>
      <name val="宋体"/>
      <charset val="134"/>
    </font>
    <font>
      <sz val="10"/>
      <name val="宋体"/>
      <charset val="134"/>
    </font>
    <font>
      <sz val="12"/>
      <name val="方正黑体简体"/>
      <charset val="134"/>
    </font>
    <font>
      <sz val="20"/>
      <name val="方正小标宋简体"/>
      <charset val="134"/>
    </font>
    <font>
      <sz val="11"/>
      <name val="宋体"/>
      <charset val="134"/>
    </font>
    <font>
      <sz val="11"/>
      <color indexed="8"/>
      <name val="宋体"/>
      <charset val="134"/>
    </font>
    <font>
      <b/>
      <sz val="11"/>
      <color indexed="8"/>
      <name val="宋体"/>
      <charset val="134"/>
    </font>
    <font>
      <sz val="12"/>
      <color indexed="8"/>
      <name val="宋体"/>
      <charset val="134"/>
    </font>
    <font>
      <b/>
      <sz val="11"/>
      <name val="宋体"/>
      <charset val="134"/>
    </font>
    <font>
      <sz val="11"/>
      <color theme="1"/>
      <name val="宋体"/>
      <charset val="134"/>
    </font>
    <font>
      <sz val="10"/>
      <color indexed="8"/>
      <name val="宋体"/>
      <charset val="134"/>
    </font>
    <font>
      <b/>
      <sz val="10"/>
      <color indexed="8"/>
      <name val="宋体"/>
      <charset val="134"/>
    </font>
    <font>
      <b/>
      <sz val="10"/>
      <color indexed="9"/>
      <name val="宋体"/>
      <charset val="134"/>
    </font>
    <font>
      <sz val="10"/>
      <color indexed="9"/>
      <name val="宋体"/>
      <charset val="134"/>
    </font>
    <font>
      <sz val="20"/>
      <color indexed="8"/>
      <name val="方正小标宋简体"/>
      <charset val="134"/>
    </font>
    <font>
      <sz val="12"/>
      <color theme="1"/>
      <name val="方正黑体简体"/>
      <charset val="134"/>
    </font>
    <font>
      <sz val="20"/>
      <color theme="1"/>
      <name val="方正小标宋简体"/>
      <charset val="134"/>
    </font>
    <font>
      <sz val="12"/>
      <color theme="1"/>
      <name val="宋体"/>
      <charset val="134"/>
      <scheme val="minor"/>
    </font>
    <font>
      <sz val="20"/>
      <name val="方正小标宋简体"/>
      <charset val="134"/>
    </font>
    <font>
      <sz val="12"/>
      <color theme="1"/>
      <name val="宋体"/>
      <charset val="134"/>
    </font>
    <font>
      <sz val="10"/>
      <color theme="1"/>
      <name val="宋体"/>
      <charset val="134"/>
      <scheme val="minor"/>
    </font>
    <font>
      <sz val="12"/>
      <color indexed="8"/>
      <name val="方正黑体简体"/>
      <charset val="134"/>
    </font>
    <font>
      <sz val="20"/>
      <color indexed="8"/>
      <name val="方正小标宋简体"/>
      <charset val="134"/>
    </font>
    <font>
      <sz val="12"/>
      <color indexed="8"/>
      <name val="宋体"/>
      <charset val="134"/>
      <scheme val="minor"/>
    </font>
    <font>
      <sz val="11"/>
      <color indexed="8"/>
      <name val="宋体"/>
      <charset val="134"/>
      <scheme val="minor"/>
    </font>
    <font>
      <b/>
      <sz val="11"/>
      <color indexed="8"/>
      <name val="宋体"/>
      <charset val="134"/>
      <scheme val="minor"/>
    </font>
    <font>
      <sz val="12"/>
      <name val="方正黑体简体"/>
      <charset val="134"/>
    </font>
    <font>
      <b/>
      <sz val="22"/>
      <name val="宋体"/>
      <charset val="134"/>
    </font>
    <font>
      <b/>
      <sz val="12"/>
      <color indexed="8"/>
      <name val="宋体"/>
      <charset val="134"/>
    </font>
    <font>
      <sz val="9"/>
      <color indexed="8"/>
      <name val="宋体"/>
      <charset val="134"/>
    </font>
    <font>
      <sz val="9"/>
      <color indexed="8"/>
      <name val="宋体"/>
      <charset val="134"/>
      <scheme val="minor"/>
    </font>
    <font>
      <b/>
      <sz val="20"/>
      <color indexed="8"/>
      <name val="宋体"/>
      <charset val="134"/>
    </font>
    <font>
      <sz val="11"/>
      <name val="宋体"/>
      <charset val="134"/>
      <scheme val="minor"/>
    </font>
    <font>
      <sz val="10"/>
      <name val="宋体"/>
      <charset val="134"/>
      <scheme val="minor"/>
    </font>
    <font>
      <b/>
      <sz val="22"/>
      <color indexed="8"/>
      <name val="宋体"/>
      <charset val="134"/>
    </font>
    <font>
      <sz val="12"/>
      <color indexed="8"/>
      <name val="仿宋_GB2312"/>
      <charset val="134"/>
    </font>
    <font>
      <sz val="14"/>
      <name val="宋体"/>
      <charset val="134"/>
    </font>
    <font>
      <b/>
      <sz val="26"/>
      <name val="方正小标宋简体"/>
      <charset val="134"/>
    </font>
    <font>
      <b/>
      <sz val="36"/>
      <name val="方正小标宋简体"/>
      <charset val="134"/>
    </font>
    <font>
      <sz val="14"/>
      <name val="黑体"/>
      <charset val="134"/>
    </font>
    <font>
      <b/>
      <sz val="18"/>
      <color theme="1"/>
      <name val="宋体"/>
      <charset val="134"/>
      <scheme val="minor"/>
    </font>
    <font>
      <b/>
      <sz val="12"/>
      <color theme="1"/>
      <name val="宋体"/>
      <charset val="134"/>
      <scheme val="minor"/>
    </font>
    <font>
      <b/>
      <sz val="11"/>
      <color theme="1"/>
      <name val="宋体"/>
      <charset val="134"/>
      <scheme val="minor"/>
    </font>
    <font>
      <b/>
      <sz val="12"/>
      <name val="黑体"/>
      <charset val="134"/>
    </font>
    <font>
      <sz val="16"/>
      <color indexed="8"/>
      <name val="方正小标宋简体"/>
      <charset val="134"/>
    </font>
    <font>
      <sz val="12"/>
      <color indexed="8"/>
      <name val="黑体"/>
      <charset val="134"/>
    </font>
    <font>
      <b/>
      <sz val="12"/>
      <color indexed="8"/>
      <name val="黑体"/>
      <charset val="134"/>
    </font>
    <font>
      <b/>
      <sz val="11"/>
      <name val="宋体"/>
      <charset val="134"/>
      <scheme val="minor"/>
    </font>
    <font>
      <sz val="11"/>
      <name val="黑体"/>
      <charset val="134"/>
    </font>
    <font>
      <sz val="12"/>
      <color indexed="10"/>
      <name val="宋体"/>
      <charset val="134"/>
    </font>
    <font>
      <sz val="12"/>
      <name val="黑体"/>
      <charset val="134"/>
    </font>
    <font>
      <sz val="12"/>
      <color indexed="8"/>
      <name val="Arial"/>
      <charset val="0"/>
    </font>
    <font>
      <sz val="14"/>
      <color indexed="8"/>
      <name val="仿宋_GB2312"/>
      <charset val="134"/>
    </font>
    <font>
      <sz val="16"/>
      <name val="Times New Roman"/>
      <charset val="0"/>
    </font>
    <font>
      <sz val="12"/>
      <color rgb="FF000000"/>
      <name val="宋体"/>
      <charset val="134"/>
    </font>
    <font>
      <sz val="13"/>
      <name val="宋体"/>
      <charset val="134"/>
    </font>
    <font>
      <b/>
      <sz val="1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
      <sz val="12"/>
      <name val="Times New Roman"/>
      <charset val="0"/>
    </font>
    <font>
      <sz val="10"/>
      <name val="Helv"/>
      <charset val="0"/>
    </font>
    <font>
      <b/>
      <sz val="10"/>
      <name val="Times New Roman"/>
      <charset val="0"/>
    </font>
    <font>
      <b/>
      <sz val="10"/>
      <name val="Times New Roman"/>
      <charset val="0"/>
    </font>
  </fonts>
  <fills count="3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style="thin">
        <color auto="1"/>
      </top>
      <bottom/>
      <diagonal/>
    </border>
    <border>
      <left style="thin">
        <color indexed="8"/>
      </left>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5" borderId="12"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13" applyNumberFormat="0" applyFill="0" applyAlignment="0" applyProtection="0">
      <alignment vertical="center"/>
    </xf>
    <xf numFmtId="0" fontId="68" fillId="0" borderId="13" applyNumberFormat="0" applyFill="0" applyAlignment="0" applyProtection="0">
      <alignment vertical="center"/>
    </xf>
    <xf numFmtId="0" fontId="69" fillId="0" borderId="14" applyNumberFormat="0" applyFill="0" applyAlignment="0" applyProtection="0">
      <alignment vertical="center"/>
    </xf>
    <xf numFmtId="0" fontId="69" fillId="0" borderId="0" applyNumberFormat="0" applyFill="0" applyBorder="0" applyAlignment="0" applyProtection="0">
      <alignment vertical="center"/>
    </xf>
    <xf numFmtId="0" fontId="70" fillId="6" borderId="15" applyNumberFormat="0" applyAlignment="0" applyProtection="0">
      <alignment vertical="center"/>
    </xf>
    <xf numFmtId="0" fontId="71" fillId="7" borderId="16" applyNumberFormat="0" applyAlignment="0" applyProtection="0">
      <alignment vertical="center"/>
    </xf>
    <xf numFmtId="0" fontId="72" fillId="7" borderId="15" applyNumberFormat="0" applyAlignment="0" applyProtection="0">
      <alignment vertical="center"/>
    </xf>
    <xf numFmtId="0" fontId="73" fillId="8" borderId="17" applyNumberFormat="0" applyAlignment="0" applyProtection="0">
      <alignment vertical="center"/>
    </xf>
    <xf numFmtId="0" fontId="74" fillId="0" borderId="18" applyNumberFormat="0" applyFill="0" applyAlignment="0" applyProtection="0">
      <alignment vertical="center"/>
    </xf>
    <xf numFmtId="0" fontId="75" fillId="0" borderId="19" applyNumberFormat="0" applyFill="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9" fillId="12" borderId="0" applyNumberFormat="0" applyBorder="0" applyAlignment="0" applyProtection="0">
      <alignment vertical="center"/>
    </xf>
    <xf numFmtId="0" fontId="80" fillId="13" borderId="0" applyNumberFormat="0" applyBorder="0" applyAlignment="0" applyProtection="0">
      <alignment vertical="center"/>
    </xf>
    <xf numFmtId="0" fontId="80" fillId="14" borderId="0" applyNumberFormat="0" applyBorder="0" applyAlignment="0" applyProtection="0">
      <alignment vertical="center"/>
    </xf>
    <xf numFmtId="0" fontId="79" fillId="15" borderId="0" applyNumberFormat="0" applyBorder="0" applyAlignment="0" applyProtection="0">
      <alignment vertical="center"/>
    </xf>
    <xf numFmtId="0" fontId="79" fillId="16" borderId="0" applyNumberFormat="0" applyBorder="0" applyAlignment="0" applyProtection="0">
      <alignment vertical="center"/>
    </xf>
    <xf numFmtId="0" fontId="80" fillId="17" borderId="0" applyNumberFormat="0" applyBorder="0" applyAlignment="0" applyProtection="0">
      <alignment vertical="center"/>
    </xf>
    <xf numFmtId="0" fontId="80" fillId="18" borderId="0" applyNumberFormat="0" applyBorder="0" applyAlignment="0" applyProtection="0">
      <alignment vertical="center"/>
    </xf>
    <xf numFmtId="0" fontId="79" fillId="19" borderId="0" applyNumberFormat="0" applyBorder="0" applyAlignment="0" applyProtection="0">
      <alignment vertical="center"/>
    </xf>
    <xf numFmtId="0" fontId="79" fillId="20" borderId="0" applyNumberFormat="0" applyBorder="0" applyAlignment="0" applyProtection="0">
      <alignment vertical="center"/>
    </xf>
    <xf numFmtId="0" fontId="80" fillId="21" borderId="0" applyNumberFormat="0" applyBorder="0" applyAlignment="0" applyProtection="0">
      <alignment vertical="center"/>
    </xf>
    <xf numFmtId="0" fontId="80" fillId="22" borderId="0" applyNumberFormat="0" applyBorder="0" applyAlignment="0" applyProtection="0">
      <alignment vertical="center"/>
    </xf>
    <xf numFmtId="0" fontId="79" fillId="23" borderId="0" applyNumberFormat="0" applyBorder="0" applyAlignment="0" applyProtection="0">
      <alignment vertical="center"/>
    </xf>
    <xf numFmtId="0" fontId="79" fillId="24" borderId="0" applyNumberFormat="0" applyBorder="0" applyAlignment="0" applyProtection="0">
      <alignment vertical="center"/>
    </xf>
    <xf numFmtId="0" fontId="80" fillId="25" borderId="0" applyNumberFormat="0" applyBorder="0" applyAlignment="0" applyProtection="0">
      <alignment vertical="center"/>
    </xf>
    <xf numFmtId="0" fontId="80" fillId="26" borderId="0" applyNumberFormat="0" applyBorder="0" applyAlignment="0" applyProtection="0">
      <alignment vertical="center"/>
    </xf>
    <xf numFmtId="0" fontId="79" fillId="27" borderId="0" applyNumberFormat="0" applyBorder="0" applyAlignment="0" applyProtection="0">
      <alignment vertical="center"/>
    </xf>
    <xf numFmtId="0" fontId="79" fillId="28" borderId="0" applyNumberFormat="0" applyBorder="0" applyAlignment="0" applyProtection="0">
      <alignment vertical="center"/>
    </xf>
    <xf numFmtId="0" fontId="80" fillId="29" borderId="0" applyNumberFormat="0" applyBorder="0" applyAlignment="0" applyProtection="0">
      <alignment vertical="center"/>
    </xf>
    <xf numFmtId="0" fontId="80" fillId="30" borderId="0" applyNumberFormat="0" applyBorder="0" applyAlignment="0" applyProtection="0">
      <alignment vertical="center"/>
    </xf>
    <xf numFmtId="0" fontId="79" fillId="31" borderId="0" applyNumberFormat="0" applyBorder="0" applyAlignment="0" applyProtection="0">
      <alignment vertical="center"/>
    </xf>
    <xf numFmtId="0" fontId="79" fillId="32" borderId="0" applyNumberFormat="0" applyBorder="0" applyAlignment="0" applyProtection="0">
      <alignment vertical="center"/>
    </xf>
    <xf numFmtId="0" fontId="80" fillId="33" borderId="0" applyNumberFormat="0" applyBorder="0" applyAlignment="0" applyProtection="0">
      <alignment vertical="center"/>
    </xf>
    <xf numFmtId="0" fontId="80" fillId="34" borderId="0" applyNumberFormat="0" applyBorder="0" applyAlignment="0" applyProtection="0">
      <alignment vertical="center"/>
    </xf>
    <xf numFmtId="0" fontId="79" fillId="35" borderId="0" applyNumberFormat="0" applyBorder="0" applyAlignment="0" applyProtection="0">
      <alignment vertical="center"/>
    </xf>
    <xf numFmtId="0" fontId="10" fillId="0" borderId="0">
      <alignment vertical="center"/>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81" fillId="0" borderId="0"/>
    <xf numFmtId="0" fontId="1" fillId="0" borderId="0"/>
    <xf numFmtId="0" fontId="10" fillId="0" borderId="0">
      <alignment vertical="center"/>
    </xf>
    <xf numFmtId="0" fontId="1" fillId="0" borderId="0"/>
    <xf numFmtId="0" fontId="10"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0" fillId="0" borderId="0">
      <alignment vertical="center"/>
    </xf>
    <xf numFmtId="0" fontId="1" fillId="0" borderId="0">
      <alignment vertical="center"/>
    </xf>
    <xf numFmtId="0" fontId="1" fillId="0" borderId="0">
      <alignment vertical="center"/>
    </xf>
    <xf numFmtId="0" fontId="82" fillId="0" borderId="0"/>
    <xf numFmtId="0" fontId="1" fillId="0" borderId="0"/>
    <xf numFmtId="0" fontId="83" fillId="0" borderId="0"/>
    <xf numFmtId="0" fontId="0" fillId="0" borderId="0">
      <alignment vertical="center"/>
    </xf>
  </cellStyleXfs>
  <cellXfs count="572">
    <xf numFmtId="0" fontId="0" fillId="0" borderId="0" xfId="0">
      <alignment vertical="center"/>
    </xf>
    <xf numFmtId="0" fontId="1" fillId="0" borderId="0" xfId="79" applyFont="1" applyFill="1" applyBorder="1" applyAlignment="1" applyProtection="1">
      <alignment vertical="center"/>
      <protection locked="0"/>
    </xf>
    <xf numFmtId="0" fontId="2" fillId="0" borderId="0" xfId="79" applyFont="1" applyFill="1" applyBorder="1" applyAlignment="1" applyProtection="1">
      <alignment vertical="center"/>
      <protection locked="0"/>
    </xf>
    <xf numFmtId="0" fontId="3" fillId="0" borderId="0" xfId="0" applyFont="1" applyFill="1" applyBorder="1" applyAlignment="1">
      <alignment horizontal="left" vertical="center"/>
    </xf>
    <xf numFmtId="0" fontId="4" fillId="0" borderId="0" xfId="79" applyFont="1" applyFill="1" applyBorder="1" applyAlignment="1" applyProtection="1">
      <alignment horizontal="center" vertical="center"/>
      <protection locked="0"/>
    </xf>
    <xf numFmtId="0" fontId="1" fillId="0" borderId="0" xfId="79" applyFont="1" applyFill="1" applyBorder="1" applyAlignment="1" applyProtection="1">
      <alignment horizontal="right" vertical="center"/>
      <protection locked="0"/>
    </xf>
    <xf numFmtId="0" fontId="5" fillId="0" borderId="1" xfId="52" applyFont="1" applyFill="1" applyBorder="1" applyAlignment="1">
      <alignment horizontal="center" vertical="center"/>
    </xf>
    <xf numFmtId="0" fontId="5" fillId="0" borderId="1" xfId="79" applyFont="1" applyFill="1" applyBorder="1" applyAlignment="1" applyProtection="1">
      <alignment horizontal="center" vertical="center" wrapText="1"/>
      <protection locked="0"/>
    </xf>
    <xf numFmtId="177" fontId="5" fillId="0" borderId="1" xfId="79" applyNumberFormat="1" applyFont="1" applyFill="1" applyBorder="1" applyAlignment="1" applyProtection="1">
      <alignment horizontal="center" vertical="center" wrapText="1"/>
    </xf>
    <xf numFmtId="178" fontId="5" fillId="0" borderId="2" xfId="0" applyNumberFormat="1" applyFont="1" applyFill="1" applyBorder="1" applyAlignment="1" applyProtection="1">
      <alignment horizontal="center" vertical="center" wrapText="1"/>
    </xf>
    <xf numFmtId="0" fontId="6" fillId="0" borderId="1" xfId="79" applyFont="1" applyFill="1" applyBorder="1" applyAlignment="1" applyProtection="1">
      <alignment horizontal="justify" vertical="center" wrapText="1"/>
      <protection locked="0"/>
    </xf>
    <xf numFmtId="177" fontId="6" fillId="0" borderId="1" xfId="79" applyNumberFormat="1" applyFont="1" applyFill="1" applyBorder="1" applyAlignment="1" applyProtection="1">
      <alignment horizontal="center" vertical="center" wrapText="1"/>
    </xf>
    <xf numFmtId="178" fontId="6" fillId="0" borderId="2" xfId="0" applyNumberFormat="1" applyFont="1" applyFill="1" applyBorder="1" applyAlignment="1" applyProtection="1">
      <alignment horizontal="center" vertical="center" wrapText="1"/>
    </xf>
    <xf numFmtId="177" fontId="6" fillId="0" borderId="1" xfId="79" applyNumberFormat="1" applyFont="1" applyFill="1" applyBorder="1" applyAlignment="1" applyProtection="1">
      <alignment horizontal="center" vertical="center" wrapText="1"/>
      <protection locked="0"/>
    </xf>
    <xf numFmtId="178" fontId="6" fillId="0" borderId="2" xfId="0" applyNumberFormat="1" applyFont="1" applyFill="1" applyBorder="1" applyAlignment="1" applyProtection="1">
      <alignment horizontal="left" vertical="center" wrapText="1"/>
    </xf>
    <xf numFmtId="10" fontId="2" fillId="0" borderId="0" xfId="79" applyNumberFormat="1" applyFont="1" applyFill="1" applyBorder="1" applyAlignment="1" applyProtection="1">
      <alignment vertical="center"/>
      <protection locked="0"/>
    </xf>
    <xf numFmtId="177" fontId="1" fillId="0" borderId="0" xfId="79" applyNumberFormat="1" applyFont="1" applyFill="1" applyBorder="1" applyAlignment="1" applyProtection="1">
      <alignment vertical="center"/>
      <protection locked="0"/>
    </xf>
    <xf numFmtId="14" fontId="1" fillId="0" borderId="0" xfId="79" applyNumberFormat="1" applyFont="1" applyFill="1" applyBorder="1" applyAlignment="1" applyProtection="1">
      <alignment vertical="center"/>
      <protection locked="0"/>
    </xf>
    <xf numFmtId="0" fontId="7" fillId="0" borderId="0" xfId="73" applyFont="1" applyFill="1" applyBorder="1" applyAlignment="1">
      <alignment horizontal="left" vertical="center"/>
    </xf>
    <xf numFmtId="0" fontId="8" fillId="0" borderId="0" xfId="75" applyFont="1" applyFill="1" applyBorder="1" applyAlignment="1">
      <alignment horizontal="center" vertical="center"/>
    </xf>
    <xf numFmtId="0" fontId="1" fillId="0" borderId="0" xfId="75" applyFont="1" applyFill="1" applyBorder="1" applyAlignment="1">
      <alignment horizontal="right" vertical="center"/>
    </xf>
    <xf numFmtId="0" fontId="9" fillId="0" borderId="0" xfId="75"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 fillId="0" borderId="0" xfId="75" applyFont="1" applyFill="1" applyBorder="1" applyAlignment="1">
      <alignment vertical="center"/>
    </xf>
    <xf numFmtId="177" fontId="7" fillId="0" borderId="0" xfId="73" applyNumberFormat="1" applyFont="1" applyFill="1" applyBorder="1" applyAlignment="1">
      <alignment horizontal="left" vertical="center"/>
    </xf>
    <xf numFmtId="0" fontId="8" fillId="0" borderId="0" xfId="75" applyFont="1" applyFill="1" applyBorder="1" applyAlignment="1">
      <alignment horizontal="center" vertical="center" wrapText="1"/>
    </xf>
    <xf numFmtId="0" fontId="12" fillId="0" borderId="0" xfId="75" applyFont="1" applyFill="1" applyBorder="1" applyAlignment="1">
      <alignment horizontal="right" vertical="center"/>
    </xf>
    <xf numFmtId="0" fontId="13" fillId="0" borderId="3" xfId="61" applyNumberFormat="1" applyFont="1" applyFill="1" applyBorder="1" applyAlignment="1" applyProtection="1">
      <alignment horizontal="center" vertical="center"/>
    </xf>
    <xf numFmtId="0" fontId="13" fillId="0" borderId="4" xfId="61" applyNumberFormat="1" applyFont="1" applyFill="1" applyBorder="1" applyAlignment="1" applyProtection="1">
      <alignment horizontal="center" vertical="center"/>
    </xf>
    <xf numFmtId="0" fontId="13" fillId="0" borderId="1" xfId="61" applyNumberFormat="1" applyFont="1" applyFill="1" applyBorder="1" applyAlignment="1" applyProtection="1">
      <alignment horizontal="center" vertical="center"/>
    </xf>
    <xf numFmtId="0" fontId="13" fillId="0" borderId="1" xfId="0" applyFont="1" applyFill="1" applyBorder="1" applyAlignment="1">
      <alignment vertical="center"/>
    </xf>
    <xf numFmtId="177" fontId="5" fillId="0" borderId="2"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left" vertical="center" indent="1"/>
    </xf>
    <xf numFmtId="0" fontId="9" fillId="0" borderId="1" xfId="0" applyFont="1" applyFill="1" applyBorder="1" applyAlignment="1">
      <alignment vertical="center"/>
    </xf>
    <xf numFmtId="0" fontId="14" fillId="0" borderId="1" xfId="59" applyFont="1" applyFill="1" applyBorder="1" applyAlignment="1">
      <alignment horizontal="left" vertical="center" wrapText="1" indent="2"/>
    </xf>
    <xf numFmtId="0" fontId="9" fillId="0" borderId="1" xfId="0" applyFont="1" applyFill="1" applyBorder="1" applyAlignment="1">
      <alignment horizontal="left" vertical="center" indent="2"/>
    </xf>
    <xf numFmtId="0" fontId="14" fillId="0" borderId="1" xfId="59" applyFont="1" applyFill="1" applyBorder="1" applyAlignment="1">
      <alignment vertical="center" wrapText="1"/>
    </xf>
    <xf numFmtId="0" fontId="13" fillId="0" borderId="1" xfId="0" applyFont="1" applyFill="1" applyBorder="1" applyAlignment="1">
      <alignment horizontal="center" vertical="center"/>
    </xf>
    <xf numFmtId="179" fontId="13" fillId="0" borderId="1" xfId="0" applyNumberFormat="1" applyFont="1" applyFill="1" applyBorder="1" applyAlignment="1">
      <alignment horizontal="center" vertical="center"/>
    </xf>
    <xf numFmtId="0" fontId="10" fillId="0" borderId="0" xfId="0" applyFont="1" applyFill="1" applyBorder="1" applyAlignment="1" applyProtection="1">
      <alignment vertical="center"/>
      <protection locked="0"/>
    </xf>
    <xf numFmtId="0" fontId="6" fillId="0" borderId="0" xfId="79" applyFont="1" applyFill="1" applyBorder="1" applyAlignment="1" applyProtection="1">
      <alignment vertical="center"/>
      <protection locked="0"/>
    </xf>
    <xf numFmtId="180" fontId="5" fillId="0" borderId="1" xfId="52" applyNumberFormat="1" applyFont="1" applyFill="1" applyBorder="1" applyAlignment="1">
      <alignment horizontal="center" vertical="center" wrapText="1"/>
    </xf>
    <xf numFmtId="178" fontId="5" fillId="0" borderId="5" xfId="0" applyNumberFormat="1" applyFont="1" applyFill="1" applyBorder="1" applyAlignment="1" applyProtection="1">
      <alignment horizontal="center" vertical="center" wrapText="1"/>
    </xf>
    <xf numFmtId="0" fontId="6" fillId="0" borderId="1" xfId="79" applyFont="1" applyFill="1" applyBorder="1" applyAlignment="1" applyProtection="1">
      <alignment vertical="center"/>
      <protection locked="0"/>
    </xf>
    <xf numFmtId="0" fontId="5" fillId="0" borderId="1" xfId="79" applyFont="1" applyFill="1" applyBorder="1" applyAlignment="1" applyProtection="1">
      <alignment horizontal="justify" vertical="center" wrapText="1"/>
      <protection locked="0"/>
    </xf>
    <xf numFmtId="0" fontId="5" fillId="0" borderId="1" xfId="79" applyFont="1" applyFill="1" applyBorder="1" applyAlignment="1" applyProtection="1">
      <alignment vertical="center"/>
      <protection locked="0"/>
    </xf>
    <xf numFmtId="177" fontId="15" fillId="0" borderId="2" xfId="0" applyNumberFormat="1" applyFont="1" applyFill="1" applyBorder="1" applyAlignment="1" applyProtection="1">
      <alignment horizontal="center" vertical="center" wrapText="1"/>
    </xf>
    <xf numFmtId="177" fontId="15" fillId="0" borderId="2" xfId="0" applyNumberFormat="1" applyFont="1" applyFill="1" applyBorder="1" applyAlignment="1" applyProtection="1">
      <alignment horizontal="center" vertical="center" wrapText="1"/>
      <protection locked="0"/>
    </xf>
    <xf numFmtId="178" fontId="6" fillId="0" borderId="5" xfId="0" applyNumberFormat="1" applyFont="1" applyFill="1" applyBorder="1" applyAlignment="1" applyProtection="1">
      <alignment horizontal="center" vertical="center" wrapText="1"/>
    </xf>
    <xf numFmtId="177" fontId="16" fillId="0" borderId="2" xfId="0" applyNumberFormat="1" applyFont="1" applyFill="1" applyBorder="1" applyAlignment="1" applyProtection="1">
      <alignment horizontal="center" vertical="center" wrapText="1"/>
    </xf>
    <xf numFmtId="178" fontId="17" fillId="0" borderId="5"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xf>
    <xf numFmtId="0" fontId="1" fillId="0" borderId="1" xfId="79" applyFont="1" applyFill="1" applyBorder="1" applyAlignment="1" applyProtection="1">
      <alignment vertical="center"/>
      <protection locked="0"/>
    </xf>
    <xf numFmtId="0" fontId="2" fillId="0" borderId="1" xfId="79" applyFont="1" applyFill="1" applyBorder="1" applyAlignment="1" applyProtection="1">
      <alignment vertical="center"/>
      <protection locked="0"/>
    </xf>
    <xf numFmtId="178" fontId="18" fillId="0" borderId="5" xfId="0" applyNumberFormat="1" applyFont="1" applyFill="1" applyBorder="1" applyAlignment="1" applyProtection="1">
      <alignment horizontal="center" vertical="center" wrapText="1"/>
    </xf>
    <xf numFmtId="0" fontId="6" fillId="0" borderId="1" xfId="79" applyFont="1" applyFill="1" applyBorder="1" applyAlignment="1" applyProtection="1">
      <alignment vertical="center" wrapText="1"/>
      <protection locked="0"/>
    </xf>
    <xf numFmtId="177" fontId="6" fillId="0" borderId="2" xfId="0" applyNumberFormat="1" applyFont="1" applyFill="1" applyBorder="1" applyAlignment="1" applyProtection="1">
      <alignment horizontal="center" vertical="center" wrapText="1"/>
      <protection locked="0"/>
    </xf>
    <xf numFmtId="0" fontId="19"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178" fontId="5" fillId="0" borderId="1" xfId="79" applyNumberFormat="1" applyFont="1" applyFill="1" applyBorder="1" applyAlignment="1" applyProtection="1">
      <alignment horizontal="center" vertical="center" wrapText="1"/>
    </xf>
    <xf numFmtId="0" fontId="1" fillId="0" borderId="6" xfId="79" applyFont="1" applyFill="1" applyBorder="1" applyAlignment="1" applyProtection="1">
      <alignment horizontal="right" vertical="center"/>
      <protection locked="0"/>
    </xf>
    <xf numFmtId="10" fontId="5" fillId="0" borderId="1" xfId="79" applyNumberFormat="1" applyFont="1" applyFill="1" applyBorder="1" applyAlignment="1" applyProtection="1">
      <alignment horizontal="center" vertical="center" wrapText="1"/>
    </xf>
    <xf numFmtId="0" fontId="20"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righ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3" fillId="0" borderId="0" xfId="0" applyFont="1" applyFill="1" applyBorder="1" applyAlignment="1">
      <alignment horizontal="center" vertical="center" wrapText="1"/>
    </xf>
    <xf numFmtId="0" fontId="1" fillId="0" borderId="0"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12" fillId="0" borderId="1"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181" fontId="1" fillId="0" borderId="1" xfId="0" applyNumberFormat="1" applyFont="1" applyFill="1" applyBorder="1" applyAlignment="1" applyProtection="1">
      <alignment horizontal="center" vertical="center" wrapText="1"/>
    </xf>
    <xf numFmtId="0" fontId="26"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82" fontId="13"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182" fontId="9" fillId="0" borderId="1" xfId="0" applyNumberFormat="1" applyFont="1" applyFill="1" applyBorder="1" applyAlignment="1">
      <alignment horizontal="right" vertical="center" wrapText="1"/>
    </xf>
    <xf numFmtId="0" fontId="12" fillId="0" borderId="0" xfId="87" applyFont="1">
      <alignment vertical="center"/>
    </xf>
    <xf numFmtId="0" fontId="0" fillId="0" borderId="0" xfId="87">
      <alignment vertical="center"/>
    </xf>
    <xf numFmtId="0" fontId="1" fillId="0" borderId="0" xfId="77" applyFont="1" applyFill="1">
      <alignment vertical="center"/>
    </xf>
    <xf numFmtId="0" fontId="0" fillId="0" borderId="0" xfId="87" applyFill="1">
      <alignment vertical="center"/>
    </xf>
    <xf numFmtId="0" fontId="32" fillId="0" borderId="0" xfId="79" applyFont="1" applyFill="1" applyAlignment="1" applyProtection="1">
      <alignment horizontal="center" vertical="center"/>
      <protection locked="0"/>
    </xf>
    <xf numFmtId="0" fontId="0" fillId="0" borderId="0" xfId="87" applyFill="1" applyAlignment="1">
      <alignment horizontal="right" vertical="center"/>
    </xf>
    <xf numFmtId="0" fontId="33" fillId="0" borderId="1" xfId="87" applyFont="1" applyFill="1" applyBorder="1" applyAlignment="1">
      <alignment horizontal="center" vertical="center"/>
    </xf>
    <xf numFmtId="182" fontId="33" fillId="0" borderId="1" xfId="87" applyNumberFormat="1" applyFont="1" applyFill="1" applyBorder="1" applyAlignment="1">
      <alignment horizontal="center" vertical="center" wrapText="1"/>
    </xf>
    <xf numFmtId="0" fontId="12" fillId="0" borderId="1" xfId="87" applyFont="1" applyFill="1" applyBorder="1" applyAlignment="1">
      <alignment horizontal="center" vertical="center"/>
    </xf>
    <xf numFmtId="182" fontId="12" fillId="0" borderId="1" xfId="87" applyNumberFormat="1" applyFont="1" applyFill="1" applyBorder="1" applyAlignment="1">
      <alignment horizontal="center" vertical="center" wrapText="1"/>
    </xf>
    <xf numFmtId="0" fontId="1" fillId="0" borderId="0" xfId="64" applyFont="1"/>
    <xf numFmtId="0" fontId="1" fillId="0" borderId="0" xfId="64" applyFont="1" applyAlignment="1">
      <alignment vertical="center"/>
    </xf>
    <xf numFmtId="0" fontId="1" fillId="0" borderId="0" xfId="64"/>
    <xf numFmtId="0" fontId="1" fillId="0" borderId="0" xfId="64" applyAlignment="1">
      <alignment horizontal="right" vertical="center"/>
    </xf>
    <xf numFmtId="0" fontId="2" fillId="0" borderId="1" xfId="64" applyFont="1" applyBorder="1" applyAlignment="1">
      <alignment horizontal="center" vertical="center"/>
    </xf>
    <xf numFmtId="0" fontId="2" fillId="0" borderId="1" xfId="64" applyFont="1" applyBorder="1" applyAlignment="1">
      <alignment horizontal="left" vertical="center"/>
    </xf>
    <xf numFmtId="0" fontId="0" fillId="0" borderId="1" xfId="0" applyFont="1" applyFill="1" applyBorder="1" applyAlignment="1">
      <alignment horizontal="center" vertical="center"/>
    </xf>
    <xf numFmtId="0" fontId="1" fillId="0" borderId="1" xfId="64" applyFont="1" applyBorder="1" applyAlignment="1">
      <alignment horizontal="left" vertical="center" indent="1"/>
    </xf>
    <xf numFmtId="0" fontId="1" fillId="0" borderId="0" xfId="0" applyFont="1" applyFill="1" applyBorder="1" applyAlignment="1">
      <alignment vertical="center"/>
    </xf>
    <xf numFmtId="0" fontId="3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wrapText="1"/>
    </xf>
    <xf numFmtId="0" fontId="35" fillId="0" borderId="0" xfId="0" applyFont="1" applyFill="1" applyBorder="1" applyAlignment="1">
      <alignment horizontal="left" vertical="center"/>
    </xf>
    <xf numFmtId="0" fontId="1" fillId="0" borderId="0" xfId="77" applyFont="1" applyFill="1" applyAlignment="1">
      <alignment vertical="center"/>
    </xf>
    <xf numFmtId="0" fontId="36" fillId="0" borderId="0" xfId="0" applyFont="1" applyFill="1" applyBorder="1" applyAlignment="1">
      <alignment horizontal="center" vertical="center"/>
    </xf>
    <xf numFmtId="181" fontId="5" fillId="0" borderId="1" xfId="76" applyNumberFormat="1" applyFont="1" applyFill="1" applyBorder="1" applyAlignment="1">
      <alignment horizontal="center" vertical="center" wrapText="1"/>
    </xf>
    <xf numFmtId="179" fontId="5" fillId="0" borderId="1" xfId="76"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1" xfId="86" applyFont="1" applyFill="1" applyBorder="1" applyAlignment="1">
      <alignment horizontal="left" vertical="center" wrapText="1"/>
    </xf>
    <xf numFmtId="0" fontId="37" fillId="0" borderId="1" xfId="0" applyFont="1" applyFill="1" applyBorder="1" applyAlignment="1">
      <alignment horizontal="justify" vertical="center" wrapText="1"/>
    </xf>
    <xf numFmtId="0" fontId="37" fillId="0" borderId="1" xfId="0" applyFont="1" applyFill="1" applyBorder="1" applyAlignment="1">
      <alignment horizontal="center" vertical="center" wrapText="1"/>
    </xf>
    <xf numFmtId="183" fontId="29" fillId="0" borderId="1" xfId="0" applyNumberFormat="1" applyFont="1" applyFill="1" applyBorder="1" applyAlignment="1" applyProtection="1">
      <alignment horizontal="center" vertical="center" wrapText="1"/>
    </xf>
    <xf numFmtId="0" fontId="25" fillId="0" borderId="1" xfId="0" applyFont="1" applyFill="1" applyBorder="1" applyAlignment="1">
      <alignment horizontal="left" vertical="center"/>
    </xf>
    <xf numFmtId="181" fontId="5" fillId="0" borderId="3" xfId="76" applyNumberFormat="1" applyFont="1" applyFill="1" applyBorder="1" applyAlignment="1">
      <alignment horizontal="center" vertical="center" wrapText="1"/>
    </xf>
    <xf numFmtId="181" fontId="5" fillId="0" borderId="7" xfId="76" applyNumberFormat="1" applyFont="1" applyFill="1" applyBorder="1" applyAlignment="1">
      <alignment horizontal="center" vertical="center" wrapText="1"/>
    </xf>
    <xf numFmtId="0" fontId="0"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1" fillId="0" borderId="0" xfId="0" applyFont="1" applyFill="1" applyBorder="1" applyAlignment="1"/>
    <xf numFmtId="0" fontId="10" fillId="0" borderId="0" xfId="81">
      <alignment vertical="center"/>
    </xf>
    <xf numFmtId="0" fontId="10" fillId="0" borderId="0" xfId="81" applyAlignment="1">
      <alignment horizontal="center" vertical="center"/>
    </xf>
    <xf numFmtId="0" fontId="39" fillId="0" borderId="0" xfId="81" applyFont="1" applyAlignment="1">
      <alignment horizontal="center" vertical="center"/>
    </xf>
    <xf numFmtId="0" fontId="40" fillId="0" borderId="0" xfId="81" applyFont="1">
      <alignment vertical="center"/>
    </xf>
    <xf numFmtId="177" fontId="1" fillId="0" borderId="0" xfId="0" applyNumberFormat="1" applyFont="1" applyFill="1" applyBorder="1" applyAlignment="1">
      <alignment horizontal="right" vertical="center" wrapText="1"/>
    </xf>
    <xf numFmtId="0" fontId="33" fillId="0" borderId="1" xfId="81" applyFont="1" applyBorder="1" applyAlignment="1">
      <alignment horizontal="center" vertical="center"/>
    </xf>
    <xf numFmtId="0" fontId="33" fillId="0" borderId="1" xfId="81" applyFont="1" applyBorder="1" applyAlignment="1">
      <alignment horizontal="left" vertical="center"/>
    </xf>
    <xf numFmtId="177" fontId="33" fillId="0" borderId="1" xfId="81" applyNumberFormat="1" applyFont="1" applyFill="1" applyBorder="1" applyAlignment="1">
      <alignment horizontal="center" vertical="center"/>
    </xf>
    <xf numFmtId="0" fontId="12" fillId="0" borderId="1" xfId="81" applyFont="1" applyBorder="1" applyAlignment="1">
      <alignment horizontal="left" vertical="center"/>
    </xf>
    <xf numFmtId="177" fontId="12" fillId="0" borderId="1" xfId="81" applyNumberFormat="1" applyFont="1" applyFill="1" applyBorder="1" applyAlignment="1">
      <alignment horizontal="center" vertical="center"/>
    </xf>
    <xf numFmtId="177" fontId="33" fillId="0" borderId="1" xfId="81" applyNumberFormat="1" applyFont="1" applyBorder="1" applyAlignment="1">
      <alignment horizontal="center" vertical="center"/>
    </xf>
    <xf numFmtId="177" fontId="12" fillId="0" borderId="1" xfId="81" applyNumberFormat="1" applyFont="1" applyBorder="1" applyAlignment="1">
      <alignment horizontal="center" vertical="center"/>
    </xf>
    <xf numFmtId="0" fontId="1" fillId="0" borderId="1" xfId="0" applyFont="1" applyFill="1" applyBorder="1" applyAlignment="1">
      <alignment vertical="center"/>
    </xf>
    <xf numFmtId="0" fontId="12" fillId="0" borderId="0" xfId="81" applyFont="1" applyFill="1" applyBorder="1" applyAlignment="1">
      <alignment horizontal="left" vertical="center"/>
    </xf>
    <xf numFmtId="0" fontId="12" fillId="0" borderId="0" xfId="81" applyFont="1" applyAlignment="1">
      <alignment horizontal="center" vertical="center"/>
    </xf>
    <xf numFmtId="0" fontId="9" fillId="0" borderId="0" xfId="81" applyFont="1" applyFill="1">
      <alignment vertical="center"/>
    </xf>
    <xf numFmtId="14" fontId="10" fillId="0" borderId="0" xfId="81" applyNumberFormat="1">
      <alignment vertical="center"/>
    </xf>
    <xf numFmtId="0" fontId="36" fillId="0" borderId="0" xfId="81" applyFont="1" applyAlignment="1">
      <alignment horizontal="center" vertical="center"/>
    </xf>
    <xf numFmtId="0" fontId="41" fillId="0" borderId="0" xfId="0" applyFont="1" applyFill="1" applyBorder="1" applyAlignment="1"/>
    <xf numFmtId="0" fontId="42" fillId="0" borderId="0" xfId="0" applyFont="1" applyFill="1" applyBorder="1" applyAlignment="1">
      <alignment horizontal="center" vertical="center" wrapText="1"/>
    </xf>
    <xf numFmtId="0" fontId="42" fillId="0" borderId="0" xfId="0" applyFont="1" applyFill="1" applyBorder="1" applyAlignment="1">
      <alignment vertical="center" wrapText="1"/>
    </xf>
    <xf numFmtId="0" fontId="43" fillId="0" borderId="0" xfId="0" applyFont="1" applyFill="1" applyBorder="1" applyAlignment="1">
      <alignment horizontal="center" vertical="center" wrapText="1"/>
    </xf>
    <xf numFmtId="14" fontId="1" fillId="0" borderId="0" xfId="0" applyNumberFormat="1" applyFont="1" applyFill="1" applyBorder="1" applyAlignment="1"/>
    <xf numFmtId="0" fontId="1" fillId="0" borderId="0" xfId="65"/>
    <xf numFmtId="0" fontId="23" fillId="0" borderId="0" xfId="74" applyNumberFormat="1" applyFont="1" applyFill="1" applyBorder="1" applyAlignment="1" applyProtection="1">
      <alignment horizontal="center" vertical="center" wrapText="1"/>
    </xf>
    <xf numFmtId="0" fontId="1" fillId="0" borderId="0" xfId="74" applyFont="1" applyFill="1" applyBorder="1" applyAlignment="1">
      <alignment horizontal="right" vertical="center"/>
    </xf>
    <xf numFmtId="0" fontId="1" fillId="0" borderId="6" xfId="74" applyNumberFormat="1" applyFont="1" applyFill="1" applyBorder="1" applyAlignment="1" applyProtection="1">
      <alignment horizontal="right" vertical="center"/>
    </xf>
    <xf numFmtId="0" fontId="13" fillId="0" borderId="1" xfId="74" applyNumberFormat="1" applyFont="1" applyFill="1" applyBorder="1" applyAlignment="1" applyProtection="1">
      <alignment horizontal="center" vertical="center"/>
    </xf>
    <xf numFmtId="179" fontId="13" fillId="0" borderId="1" xfId="75" applyNumberFormat="1" applyFont="1" applyFill="1" applyBorder="1" applyAlignment="1">
      <alignment horizontal="center" vertical="center" wrapText="1"/>
    </xf>
    <xf numFmtId="0" fontId="13" fillId="0" borderId="1" xfId="71" applyFont="1" applyFill="1" applyBorder="1" applyAlignment="1">
      <alignment vertical="center"/>
    </xf>
    <xf numFmtId="0" fontId="13" fillId="0" borderId="1" xfId="51" applyFont="1" applyFill="1" applyBorder="1" applyAlignment="1">
      <alignment horizontal="right" vertical="center"/>
    </xf>
    <xf numFmtId="0" fontId="13" fillId="0" borderId="8" xfId="51" applyFont="1" applyFill="1" applyBorder="1" applyAlignment="1">
      <alignment vertical="center"/>
    </xf>
    <xf numFmtId="0" fontId="9" fillId="0" borderId="1" xfId="71" applyFont="1" applyFill="1" applyBorder="1" applyAlignment="1">
      <alignment vertical="center"/>
    </xf>
    <xf numFmtId="0" fontId="9" fillId="0" borderId="1" xfId="51" applyFont="1" applyFill="1" applyBorder="1" applyAlignment="1">
      <alignment horizontal="right" vertical="center"/>
    </xf>
    <xf numFmtId="0" fontId="9" fillId="0" borderId="8" xfId="51" applyFont="1" applyFill="1" applyBorder="1" applyAlignment="1">
      <alignment horizontal="left" vertical="center"/>
    </xf>
    <xf numFmtId="0" fontId="9" fillId="0" borderId="1" xfId="72" applyNumberFormat="1" applyFont="1" applyFill="1" applyBorder="1" applyAlignment="1" applyProtection="1">
      <alignment horizontal="left" vertical="center"/>
    </xf>
    <xf numFmtId="1" fontId="9" fillId="0" borderId="1" xfId="62" applyNumberFormat="1" applyFont="1" applyFill="1" applyBorder="1" applyAlignment="1" applyProtection="1">
      <alignment horizontal="right" vertical="center"/>
    </xf>
    <xf numFmtId="0" fontId="9" fillId="0" borderId="1" xfId="62" applyNumberFormat="1" applyFont="1" applyFill="1" applyBorder="1" applyAlignment="1" applyProtection="1">
      <alignment horizontal="left" vertical="center"/>
    </xf>
    <xf numFmtId="0" fontId="13" fillId="0" borderId="1" xfId="62" applyFont="1" applyFill="1" applyBorder="1" applyAlignment="1">
      <alignment horizontal="center" vertical="center"/>
    </xf>
    <xf numFmtId="0" fontId="13" fillId="0" borderId="1" xfId="62" applyFont="1" applyFill="1" applyBorder="1" applyAlignment="1">
      <alignment horizontal="right" vertical="center"/>
    </xf>
    <xf numFmtId="0" fontId="2" fillId="0" borderId="0" xfId="0" applyFont="1" applyFill="1" applyBorder="1" applyAlignment="1"/>
    <xf numFmtId="0" fontId="4"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5" fillId="0" borderId="1" xfId="76"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77" fontId="5" fillId="0" borderId="1" xfId="76" applyNumberFormat="1" applyFont="1" applyBorder="1" applyAlignment="1">
      <alignment horizontal="center" vertical="center"/>
    </xf>
    <xf numFmtId="178" fontId="5" fillId="0" borderId="1" xfId="76"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177" fontId="6" fillId="0" borderId="1" xfId="85" applyNumberFormat="1" applyFont="1" applyBorder="1" applyAlignment="1">
      <alignment horizontal="center" vertical="center" wrapText="1"/>
    </xf>
    <xf numFmtId="178" fontId="6" fillId="0" borderId="1" xfId="0" applyNumberFormat="1" applyFont="1" applyFill="1" applyBorder="1" applyAlignment="1">
      <alignment horizontal="center" vertical="center" wrapText="1"/>
    </xf>
    <xf numFmtId="177" fontId="6" fillId="0" borderId="1" xfId="85" applyNumberFormat="1" applyFont="1" applyFill="1" applyBorder="1" applyAlignment="1">
      <alignment horizontal="center" vertical="center" wrapText="1"/>
    </xf>
    <xf numFmtId="177" fontId="5" fillId="0" borderId="1" xfId="76"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7" fontId="5" fillId="0" borderId="1" xfId="85" applyNumberFormat="1" applyFont="1" applyFill="1" applyBorder="1" applyAlignment="1">
      <alignment horizontal="center" vertical="center" wrapText="1"/>
    </xf>
    <xf numFmtId="177" fontId="1" fillId="0" borderId="0" xfId="0" applyNumberFormat="1" applyFont="1" applyFill="1" applyBorder="1" applyAlignment="1"/>
    <xf numFmtId="0" fontId="2" fillId="0" borderId="0" xfId="76" applyFont="1"/>
    <xf numFmtId="0" fontId="1" fillId="0" borderId="0" xfId="76"/>
    <xf numFmtId="0" fontId="1" fillId="0" borderId="0" xfId="76" applyFont="1" applyAlignment="1">
      <alignment vertical="center"/>
    </xf>
    <xf numFmtId="0" fontId="4" fillId="0" borderId="0" xfId="76" applyFont="1" applyAlignment="1">
      <alignment horizontal="center" vertical="center"/>
    </xf>
    <xf numFmtId="0" fontId="1" fillId="0" borderId="0" xfId="76" applyAlignment="1">
      <alignment horizontal="right" vertical="center"/>
    </xf>
    <xf numFmtId="0" fontId="5" fillId="0" borderId="1" xfId="76" applyFont="1" applyBorder="1" applyAlignment="1">
      <alignment horizontal="left" vertical="center" wrapText="1"/>
    </xf>
    <xf numFmtId="177" fontId="5" fillId="0" borderId="1" xfId="76" applyNumberFormat="1" applyFont="1" applyBorder="1" applyAlignment="1">
      <alignment horizontal="center" vertical="center" wrapText="1"/>
    </xf>
    <xf numFmtId="0" fontId="6" fillId="0" borderId="1" xfId="76" applyFont="1" applyBorder="1" applyAlignment="1">
      <alignment vertical="center" wrapText="1"/>
    </xf>
    <xf numFmtId="0" fontId="6" fillId="0" borderId="1" xfId="76" applyFont="1" applyBorder="1" applyAlignment="1">
      <alignment horizontal="left" vertical="center" wrapText="1"/>
    </xf>
    <xf numFmtId="177" fontId="6" fillId="0" borderId="1" xfId="76" applyNumberFormat="1" applyFont="1" applyBorder="1" applyAlignment="1">
      <alignment horizontal="center" vertical="center" wrapText="1"/>
    </xf>
    <xf numFmtId="178" fontId="6" fillId="0" borderId="1" xfId="76" applyNumberFormat="1" applyFont="1" applyBorder="1" applyAlignment="1">
      <alignment horizontal="center" vertical="center" wrapText="1"/>
    </xf>
    <xf numFmtId="184" fontId="6" fillId="0" borderId="1" xfId="71" applyNumberFormat="1" applyFont="1" applyFill="1" applyBorder="1" applyAlignment="1">
      <alignment vertical="center"/>
    </xf>
    <xf numFmtId="184" fontId="6" fillId="0" borderId="1" xfId="71" applyNumberFormat="1" applyFont="1" applyBorder="1" applyAlignment="1">
      <alignment vertical="center"/>
    </xf>
    <xf numFmtId="177" fontId="6" fillId="2" borderId="1" xfId="76" applyNumberFormat="1" applyFont="1" applyFill="1" applyBorder="1" applyAlignment="1">
      <alignment horizontal="center" vertical="center" wrapText="1"/>
    </xf>
    <xf numFmtId="0" fontId="6" fillId="3" borderId="1" xfId="76" applyFont="1" applyFill="1" applyBorder="1" applyAlignment="1">
      <alignment horizontal="left" vertical="center" wrapText="1"/>
    </xf>
    <xf numFmtId="177" fontId="6" fillId="3" borderId="1" xfId="76" applyNumberFormat="1" applyFont="1" applyFill="1" applyBorder="1" applyAlignment="1">
      <alignment horizontal="center" vertical="center" wrapText="1"/>
    </xf>
    <xf numFmtId="178" fontId="6" fillId="3" borderId="1" xfId="76" applyNumberFormat="1" applyFont="1" applyFill="1" applyBorder="1" applyAlignment="1">
      <alignment horizontal="center" vertical="center" wrapText="1"/>
    </xf>
    <xf numFmtId="177" fontId="5" fillId="2" borderId="1" xfId="76" applyNumberFormat="1" applyFont="1" applyFill="1" applyBorder="1" applyAlignment="1">
      <alignment horizontal="center" vertical="center" wrapText="1"/>
    </xf>
    <xf numFmtId="0" fontId="1" fillId="0" borderId="0" xfId="0" applyFont="1" applyFill="1" applyBorder="1" applyAlignment="1">
      <alignment horizontal="center"/>
    </xf>
    <xf numFmtId="0" fontId="4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3" fontId="5" fillId="3" borderId="1" xfId="61" applyNumberFormat="1" applyFont="1" applyFill="1" applyBorder="1" applyAlignment="1" applyProtection="1">
      <alignment horizontal="left" vertical="center"/>
    </xf>
    <xf numFmtId="184" fontId="5" fillId="3" borderId="1" xfId="61" applyNumberFormat="1" applyFont="1" applyFill="1" applyBorder="1" applyAlignment="1" applyProtection="1">
      <alignment horizontal="center" vertical="center"/>
    </xf>
    <xf numFmtId="0" fontId="6" fillId="0" borderId="1" xfId="64" applyFont="1" applyFill="1" applyBorder="1" applyAlignment="1">
      <alignment horizontal="left" vertical="center"/>
    </xf>
    <xf numFmtId="184" fontId="6" fillId="0" borderId="1" xfId="64" applyNumberFormat="1" applyFont="1" applyFill="1" applyBorder="1" applyAlignment="1">
      <alignment horizontal="center" vertical="center"/>
    </xf>
    <xf numFmtId="184" fontId="1" fillId="0" borderId="0" xfId="0" applyNumberFormat="1" applyFont="1" applyFill="1" applyBorder="1" applyAlignment="1"/>
    <xf numFmtId="177" fontId="6" fillId="0" borderId="1" xfId="0" applyNumberFormat="1" applyFont="1" applyFill="1" applyBorder="1" applyAlignment="1">
      <alignment horizontal="left" vertical="center"/>
    </xf>
    <xf numFmtId="0" fontId="1" fillId="0" borderId="0" xfId="65" applyFont="1" applyFill="1" applyAlignment="1">
      <alignment vertical="center"/>
    </xf>
    <xf numFmtId="0" fontId="45" fillId="0"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46"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1" fillId="0" borderId="0" xfId="65" applyFont="1" applyFill="1"/>
    <xf numFmtId="0" fontId="1" fillId="0" borderId="0" xfId="0" applyFont="1" applyFill="1" applyBorder="1" applyAlignment="1">
      <alignment horizontal="center" vertical="center" wrapText="1"/>
    </xf>
    <xf numFmtId="177" fontId="1" fillId="0" borderId="0" xfId="0" applyNumberFormat="1" applyFont="1" applyFill="1" applyBorder="1" applyAlignment="1">
      <alignment vertical="center"/>
    </xf>
    <xf numFmtId="0" fontId="13" fillId="0" borderId="0" xfId="70" applyFont="1" applyFill="1" applyAlignment="1">
      <alignment horizontal="center" vertical="center" wrapText="1"/>
    </xf>
    <xf numFmtId="0" fontId="13" fillId="0" borderId="0" xfId="70" applyFont="1" applyFill="1" applyAlignment="1">
      <alignment vertical="center"/>
    </xf>
    <xf numFmtId="0" fontId="13" fillId="0" borderId="0" xfId="70" applyFont="1" applyFill="1" applyAlignment="1">
      <alignment horizontal="center" vertical="center"/>
    </xf>
    <xf numFmtId="0" fontId="4" fillId="0" borderId="0" xfId="70" applyFont="1" applyFill="1" applyAlignment="1">
      <alignment horizontal="center" vertical="center"/>
    </xf>
    <xf numFmtId="0" fontId="48" fillId="0" borderId="0" xfId="70" applyFont="1" applyFill="1" applyAlignment="1">
      <alignment vertical="center"/>
    </xf>
    <xf numFmtId="0" fontId="1" fillId="0" borderId="6" xfId="70" applyFont="1" applyFill="1" applyBorder="1" applyAlignment="1">
      <alignment horizontal="right" vertical="center"/>
    </xf>
    <xf numFmtId="0" fontId="5" fillId="0" borderId="1" xfId="0" applyNumberFormat="1" applyFont="1" applyFill="1" applyBorder="1" applyAlignment="1" applyProtection="1">
      <alignment vertical="center"/>
    </xf>
    <xf numFmtId="177" fontId="5" fillId="0" borderId="1" xfId="0" applyNumberFormat="1" applyFont="1" applyFill="1" applyBorder="1" applyAlignment="1">
      <alignment horizontal="center" vertical="center" wrapText="1"/>
    </xf>
    <xf numFmtId="0" fontId="16" fillId="0" borderId="1" xfId="70" applyFont="1" applyFill="1" applyBorder="1" applyAlignment="1">
      <alignment horizontal="left" vertical="center"/>
    </xf>
    <xf numFmtId="177" fontId="16" fillId="0" borderId="1" xfId="70" applyNumberFormat="1" applyFont="1" applyFill="1" applyBorder="1" applyAlignment="1">
      <alignment vertical="center"/>
    </xf>
    <xf numFmtId="0" fontId="6" fillId="0" borderId="1" xfId="0" applyNumberFormat="1" applyFont="1" applyFill="1" applyBorder="1" applyAlignment="1" applyProtection="1">
      <alignment vertical="center"/>
    </xf>
    <xf numFmtId="177" fontId="6" fillId="0" borderId="1" xfId="70" applyNumberFormat="1" applyFont="1" applyFill="1" applyBorder="1" applyAlignment="1">
      <alignment horizontal="center" vertical="center" wrapText="1"/>
    </xf>
    <xf numFmtId="177" fontId="5" fillId="0" borderId="1" xfId="70" applyNumberFormat="1" applyFont="1" applyFill="1" applyBorder="1" applyAlignment="1">
      <alignment horizontal="center" vertical="center"/>
    </xf>
    <xf numFmtId="177" fontId="5" fillId="0" borderId="1" xfId="70" applyNumberFormat="1" applyFont="1" applyFill="1" applyBorder="1" applyAlignment="1">
      <alignment horizontal="center" vertical="center" wrapText="1"/>
    </xf>
    <xf numFmtId="0" fontId="15" fillId="0" borderId="1" xfId="70" applyFont="1" applyFill="1" applyBorder="1" applyAlignment="1">
      <alignment horizontal="left" vertical="center" indent="1"/>
    </xf>
    <xf numFmtId="177" fontId="6" fillId="0" borderId="1" xfId="70" applyNumberFormat="1" applyFont="1" applyFill="1" applyBorder="1" applyAlignment="1">
      <alignment horizontal="center" vertical="center"/>
    </xf>
    <xf numFmtId="177" fontId="5" fillId="0" borderId="1" xfId="52" applyNumberFormat="1" applyFont="1" applyFill="1" applyBorder="1" applyAlignment="1">
      <alignment horizontal="center" vertical="center"/>
    </xf>
    <xf numFmtId="0" fontId="5" fillId="0" borderId="1" xfId="70"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7" fontId="5" fillId="0" borderId="1" xfId="67" applyNumberFormat="1" applyFont="1" applyFill="1" applyBorder="1" applyAlignment="1" applyProtection="1">
      <alignment horizontal="left" vertical="center"/>
      <protection locked="0"/>
    </xf>
    <xf numFmtId="14"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177" fontId="4" fillId="0" borderId="0" xfId="84" applyNumberFormat="1" applyFont="1" applyAlignment="1">
      <alignment horizontal="center" vertical="center"/>
    </xf>
    <xf numFmtId="177" fontId="1" fillId="0" borderId="6" xfId="0" applyNumberFormat="1" applyFont="1" applyFill="1" applyBorder="1" applyAlignment="1">
      <alignment horizontal="right" vertical="center" wrapText="1"/>
    </xf>
    <xf numFmtId="0" fontId="5" fillId="0" borderId="1" xfId="0" applyFont="1" applyFill="1" applyBorder="1" applyAlignment="1">
      <alignment horizontal="left" vertical="center"/>
    </xf>
    <xf numFmtId="0" fontId="2" fillId="0" borderId="1" xfId="7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0" applyNumberFormat="1" applyFont="1" applyFill="1" applyBorder="1" applyAlignment="1">
      <alignment vertical="center"/>
    </xf>
    <xf numFmtId="184"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lignment vertical="center"/>
    </xf>
    <xf numFmtId="177" fontId="1" fillId="0" borderId="1" xfId="0" applyNumberFormat="1" applyFont="1" applyFill="1" applyBorder="1" applyAlignment="1">
      <alignment vertical="center"/>
    </xf>
    <xf numFmtId="184" fontId="5" fillId="0" borderId="1" xfId="0"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7" fontId="4" fillId="0" borderId="0" xfId="84" applyNumberFormat="1" applyFont="1" applyFill="1" applyAlignment="1">
      <alignment horizontal="center" vertical="center"/>
    </xf>
    <xf numFmtId="10" fontId="2" fillId="0" borderId="0" xfId="0" applyNumberFormat="1" applyFont="1" applyFill="1" applyBorder="1" applyAlignment="1">
      <alignment vertical="center"/>
    </xf>
    <xf numFmtId="0" fontId="1" fillId="0" borderId="0" xfId="0" applyFont="1" applyFill="1" applyBorder="1" applyAlignment="1">
      <alignment horizontal="left" vertical="center"/>
    </xf>
    <xf numFmtId="0" fontId="1" fillId="0" borderId="0" xfId="74" applyFont="1" applyAlignment="1">
      <alignment horizontal="left" vertical="center"/>
    </xf>
    <xf numFmtId="0" fontId="36" fillId="0" borderId="0" xfId="0" applyFont="1" applyFill="1" applyBorder="1" applyAlignment="1">
      <alignment horizontal="center" vertical="center" wrapText="1"/>
    </xf>
    <xf numFmtId="0" fontId="49" fillId="0" borderId="0" xfId="0" applyFont="1" applyFill="1" applyBorder="1" applyAlignment="1">
      <alignment horizontal="left" vertical="center"/>
    </xf>
    <xf numFmtId="0" fontId="5" fillId="3" borderId="1" xfId="61" applyFont="1" applyFill="1" applyBorder="1" applyAlignment="1">
      <alignment horizontal="center" vertical="center"/>
    </xf>
    <xf numFmtId="0" fontId="16"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6" fillId="0" borderId="1" xfId="0" applyFont="1" applyFill="1" applyBorder="1" applyAlignment="1">
      <alignment horizontal="left" vertical="center" indent="1"/>
    </xf>
    <xf numFmtId="177" fontId="6" fillId="0" borderId="1" xfId="0" applyNumberFormat="1" applyFont="1" applyFill="1" applyBorder="1" applyAlignment="1">
      <alignment horizontal="center" vertical="center"/>
    </xf>
    <xf numFmtId="0" fontId="5" fillId="0" borderId="1" xfId="61" applyFont="1" applyFill="1" applyBorder="1" applyAlignment="1">
      <alignment horizontal="center" vertical="center"/>
    </xf>
    <xf numFmtId="0" fontId="5" fillId="0" borderId="0" xfId="61" applyFont="1" applyFill="1" applyAlignment="1">
      <alignment horizontal="center" vertical="center"/>
    </xf>
    <xf numFmtId="177" fontId="16" fillId="0" borderId="1"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xf>
    <xf numFmtId="0" fontId="15" fillId="0" borderId="1" xfId="0" applyFont="1" applyFill="1" applyBorder="1" applyAlignment="1">
      <alignment horizontal="left" vertical="center" indent="1"/>
    </xf>
    <xf numFmtId="177" fontId="15" fillId="0" borderId="1" xfId="0" applyNumberFormat="1" applyFont="1" applyFill="1" applyBorder="1" applyAlignment="1">
      <alignment horizontal="center" vertical="center" wrapText="1"/>
    </xf>
    <xf numFmtId="177" fontId="15" fillId="0" borderId="0" xfId="0" applyNumberFormat="1"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0" fontId="44" fillId="0" borderId="0" xfId="0" applyFont="1" applyFill="1" applyBorder="1" applyAlignment="1">
      <alignment vertical="center"/>
    </xf>
    <xf numFmtId="0" fontId="16" fillId="0" borderId="1" xfId="58" applyNumberFormat="1" applyFont="1" applyFill="1" applyBorder="1" applyAlignment="1">
      <alignment horizontal="left" vertical="center"/>
    </xf>
    <xf numFmtId="177" fontId="5" fillId="0" borderId="1" xfId="58" applyNumberFormat="1" applyFont="1" applyFill="1" applyBorder="1" applyAlignment="1">
      <alignment horizontal="center" vertical="center"/>
    </xf>
    <xf numFmtId="0" fontId="15" fillId="0" borderId="1" xfId="58" applyNumberFormat="1" applyFont="1" applyFill="1" applyBorder="1" applyAlignment="1">
      <alignment horizontal="left" vertical="center"/>
    </xf>
    <xf numFmtId="0" fontId="1" fillId="0" borderId="1" xfId="0" applyFont="1" applyFill="1" applyBorder="1" applyAlignment="1">
      <alignment horizontal="center"/>
    </xf>
    <xf numFmtId="0" fontId="15" fillId="0" borderId="1" xfId="0" applyNumberFormat="1" applyFont="1" applyFill="1" applyBorder="1" applyAlignment="1" applyProtection="1">
      <alignment horizontal="left" vertical="center"/>
    </xf>
    <xf numFmtId="177" fontId="6" fillId="0" borderId="1" xfId="58" applyNumberFormat="1" applyFont="1" applyFill="1" applyBorder="1" applyAlignment="1">
      <alignment horizontal="center" vertical="center"/>
    </xf>
    <xf numFmtId="0" fontId="15" fillId="0" borderId="1" xfId="58" applyNumberFormat="1" applyFont="1" applyFill="1" applyBorder="1" applyAlignment="1">
      <alignment horizontal="left" vertical="center" wrapText="1"/>
    </xf>
    <xf numFmtId="177" fontId="16" fillId="0" borderId="1" xfId="58" applyNumberFormat="1" applyFont="1" applyFill="1" applyBorder="1" applyAlignment="1">
      <alignment horizontal="center" vertical="center"/>
    </xf>
    <xf numFmtId="177" fontId="5" fillId="0" borderId="1" xfId="58" applyNumberFormat="1" applyFont="1" applyFill="1" applyBorder="1" applyAlignment="1">
      <alignment horizontal="right" vertical="center"/>
    </xf>
    <xf numFmtId="177" fontId="6" fillId="0" borderId="1" xfId="58" applyNumberFormat="1" applyFont="1" applyFill="1" applyBorder="1" applyAlignment="1">
      <alignment horizontal="right" vertical="center"/>
    </xf>
    <xf numFmtId="49" fontId="6" fillId="0" borderId="1" xfId="58" applyNumberFormat="1" applyFont="1" applyFill="1" applyBorder="1" applyAlignment="1">
      <alignment horizontal="left" vertical="center"/>
    </xf>
    <xf numFmtId="0" fontId="1" fillId="0" borderId="0" xfId="60" applyFont="1" applyFill="1" applyAlignment="1">
      <alignment vertical="center"/>
    </xf>
    <xf numFmtId="0" fontId="2" fillId="0" borderId="0" xfId="60" applyFont="1" applyFill="1" applyAlignment="1">
      <alignment vertical="center"/>
    </xf>
    <xf numFmtId="0" fontId="1" fillId="0" borderId="0" xfId="60" applyFont="1" applyFill="1"/>
    <xf numFmtId="184" fontId="1" fillId="0" borderId="0" xfId="60" applyNumberFormat="1" applyFont="1" applyFill="1" applyAlignment="1">
      <alignment horizontal="center" vertical="center"/>
    </xf>
    <xf numFmtId="184" fontId="1" fillId="0" borderId="0" xfId="60" applyNumberFormat="1" applyFont="1" applyFill="1"/>
    <xf numFmtId="0" fontId="12" fillId="0" borderId="0" xfId="60" applyNumberFormat="1" applyFont="1" applyFill="1" applyAlignment="1">
      <alignment vertical="center"/>
    </xf>
    <xf numFmtId="0" fontId="50" fillId="0" borderId="0" xfId="60" applyNumberFormat="1" applyFont="1" applyFill="1" applyAlignment="1">
      <alignment horizontal="center" vertical="center"/>
    </xf>
    <xf numFmtId="0" fontId="12" fillId="0" borderId="0" xfId="60" applyNumberFormat="1" applyFont="1" applyFill="1"/>
    <xf numFmtId="0" fontId="12" fillId="0" borderId="0" xfId="60" applyNumberFormat="1" applyFont="1" applyFill="1" applyAlignment="1">
      <alignment horizontal="center" vertical="center"/>
    </xf>
    <xf numFmtId="0" fontId="36" fillId="0" borderId="0" xfId="60" applyNumberFormat="1" applyFont="1" applyFill="1" applyBorder="1" applyAlignment="1">
      <alignment horizontal="center" vertical="center"/>
    </xf>
    <xf numFmtId="0" fontId="51" fillId="0" borderId="0" xfId="60" applyNumberFormat="1" applyFont="1" applyFill="1" applyAlignment="1"/>
    <xf numFmtId="0" fontId="51" fillId="0" borderId="0" xfId="60" applyNumberFormat="1" applyFont="1" applyFill="1" applyAlignment="1">
      <alignment horizontal="center" vertical="center"/>
    </xf>
    <xf numFmtId="0" fontId="12" fillId="0" borderId="0" xfId="60" applyNumberFormat="1" applyFont="1" applyFill="1" applyAlignment="1">
      <alignment horizontal="right" vertical="center" wrapText="1"/>
    </xf>
    <xf numFmtId="0" fontId="13" fillId="0" borderId="1" xfId="0" applyNumberFormat="1" applyFont="1" applyFill="1" applyBorder="1" applyAlignment="1" applyProtection="1">
      <alignment horizontal="left" vertical="center"/>
    </xf>
    <xf numFmtId="185" fontId="13" fillId="0" borderId="1" xfId="52" applyNumberFormat="1" applyFont="1" applyFill="1" applyBorder="1" applyAlignment="1">
      <alignment horizontal="right" vertical="center" wrapText="1"/>
    </xf>
    <xf numFmtId="179" fontId="13" fillId="0" borderId="1" xfId="0" applyNumberFormat="1" applyFont="1" applyFill="1" applyBorder="1" applyAlignment="1" applyProtection="1">
      <alignment horizontal="left" vertical="center"/>
    </xf>
    <xf numFmtId="1" fontId="13" fillId="0" borderId="1" xfId="62" applyNumberFormat="1" applyFont="1" applyFill="1" applyBorder="1" applyAlignment="1" applyProtection="1">
      <alignment horizontal="right" vertical="center"/>
    </xf>
    <xf numFmtId="0" fontId="9" fillId="0" borderId="1" xfId="0" applyNumberFormat="1" applyFont="1" applyFill="1" applyBorder="1" applyAlignment="1" applyProtection="1">
      <alignment horizontal="left" vertical="center" indent="1"/>
    </xf>
    <xf numFmtId="0" fontId="9" fillId="0" borderId="1" xfId="0" applyNumberFormat="1" applyFont="1" applyFill="1" applyBorder="1" applyAlignment="1" applyProtection="1">
      <alignment horizontal="left" vertical="center" indent="2"/>
    </xf>
    <xf numFmtId="185" fontId="9" fillId="0" borderId="1" xfId="52" applyNumberFormat="1" applyFont="1" applyFill="1" applyBorder="1" applyAlignment="1">
      <alignment horizontal="right" vertical="center" wrapText="1"/>
    </xf>
    <xf numFmtId="185" fontId="13" fillId="0" borderId="1" xfId="54" applyNumberFormat="1" applyFont="1" applyFill="1" applyBorder="1" applyAlignment="1">
      <alignment horizontal="right" vertical="center" wrapText="1"/>
    </xf>
    <xf numFmtId="185" fontId="37" fillId="0" borderId="1" xfId="54" applyNumberFormat="1" applyFont="1" applyFill="1" applyBorder="1" applyAlignment="1">
      <alignment horizontal="right" vertical="center" wrapText="1"/>
    </xf>
    <xf numFmtId="179" fontId="13" fillId="0" borderId="1" xfId="53" applyNumberFormat="1" applyFont="1" applyFill="1" applyBorder="1" applyAlignment="1" applyProtection="1">
      <alignment vertical="center"/>
    </xf>
    <xf numFmtId="185" fontId="52" fillId="0" borderId="1" xfId="54" applyNumberFormat="1" applyFont="1" applyFill="1" applyBorder="1" applyAlignment="1">
      <alignment horizontal="right" vertical="center" wrapText="1"/>
    </xf>
    <xf numFmtId="179" fontId="9" fillId="0" borderId="1" xfId="0" applyNumberFormat="1" applyFont="1" applyFill="1" applyBorder="1" applyAlignment="1" applyProtection="1">
      <alignment horizontal="center" vertical="center"/>
    </xf>
    <xf numFmtId="0" fontId="37" fillId="0" borderId="1" xfId="0" applyNumberFormat="1" applyFont="1" applyFill="1" applyBorder="1" applyAlignment="1" applyProtection="1">
      <alignment horizontal="center" vertical="center"/>
    </xf>
    <xf numFmtId="0" fontId="1" fillId="0" borderId="1" xfId="61" applyFont="1" applyFill="1" applyBorder="1" applyAlignment="1"/>
    <xf numFmtId="0" fontId="9" fillId="0" borderId="1" xfId="0" applyNumberFormat="1" applyFont="1" applyFill="1" applyBorder="1" applyAlignment="1" applyProtection="1">
      <alignment horizontal="left" vertical="center"/>
    </xf>
    <xf numFmtId="0" fontId="2" fillId="0" borderId="0" xfId="0" applyFont="1" applyFill="1" applyBorder="1" applyAlignment="1">
      <alignment vertical="center"/>
    </xf>
    <xf numFmtId="179" fontId="9" fillId="0" borderId="0" xfId="0" applyNumberFormat="1" applyFont="1" applyFill="1" applyBorder="1" applyAlignment="1">
      <alignment horizontal="center" vertical="center" wrapText="1"/>
    </xf>
    <xf numFmtId="184" fontId="9"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177" fontId="1" fillId="0" borderId="0" xfId="68" applyNumberFormat="1" applyFont="1" applyFill="1" applyAlignment="1">
      <alignment horizontal="left" vertical="center"/>
    </xf>
    <xf numFmtId="179" fontId="53" fillId="0" borderId="0" xfId="68" applyNumberFormat="1" applyFont="1" applyFill="1" applyAlignment="1">
      <alignment horizontal="center" vertical="center" wrapText="1"/>
    </xf>
    <xf numFmtId="184" fontId="53" fillId="0" borderId="0" xfId="68" applyNumberFormat="1" applyFont="1" applyFill="1" applyAlignment="1">
      <alignment horizontal="center" vertical="center" wrapText="1"/>
    </xf>
    <xf numFmtId="184" fontId="4" fillId="0" borderId="0" xfId="0" applyNumberFormat="1" applyFont="1" applyFill="1" applyBorder="1" applyAlignment="1">
      <alignment horizontal="center" vertical="center"/>
    </xf>
    <xf numFmtId="0" fontId="4" fillId="0" borderId="0" xfId="0" applyFont="1" applyFill="1" applyBorder="1" applyAlignment="1">
      <alignment vertical="center"/>
    </xf>
    <xf numFmtId="184" fontId="9" fillId="0" borderId="0"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181" fontId="5" fillId="0" borderId="1" xfId="56" applyNumberFormat="1" applyFont="1" applyFill="1" applyBorder="1" applyAlignment="1">
      <alignment vertical="center"/>
    </xf>
    <xf numFmtId="0" fontId="5" fillId="0"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181" fontId="6" fillId="0" borderId="1" xfId="56" applyNumberFormat="1" applyFont="1" applyFill="1" applyBorder="1" applyAlignment="1">
      <alignment vertical="center"/>
    </xf>
    <xf numFmtId="184"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 fillId="0" borderId="1" xfId="56" applyFont="1" applyFill="1" applyBorder="1" applyAlignment="1">
      <alignment vertical="center"/>
    </xf>
    <xf numFmtId="0" fontId="2" fillId="0" borderId="1" xfId="0" applyFont="1" applyFill="1" applyBorder="1" applyAlignment="1"/>
    <xf numFmtId="0" fontId="5" fillId="0" borderId="1" xfId="0" applyFont="1" applyFill="1" applyBorder="1" applyAlignment="1">
      <alignment horizontal="left" vertical="center" wrapText="1"/>
    </xf>
    <xf numFmtId="179" fontId="6" fillId="0" borderId="1" xfId="0" applyNumberFormat="1" applyFont="1" applyFill="1" applyBorder="1" applyAlignment="1" applyProtection="1">
      <alignment horizontal="center" vertical="center"/>
    </xf>
    <xf numFmtId="10" fontId="1" fillId="0" borderId="0" xfId="0" applyNumberFormat="1" applyFont="1" applyFill="1" applyBorder="1" applyAlignment="1"/>
    <xf numFmtId="184" fontId="1" fillId="0" borderId="0" xfId="0" applyNumberFormat="1" applyFont="1" applyFill="1" applyBorder="1" applyAlignment="1">
      <alignment horizontal="center"/>
    </xf>
    <xf numFmtId="177" fontId="50" fillId="0" borderId="0" xfId="60" applyNumberFormat="1" applyFont="1" applyFill="1" applyAlignment="1">
      <alignment horizontal="center"/>
    </xf>
    <xf numFmtId="177" fontId="12" fillId="0" borderId="0" xfId="60" applyNumberFormat="1" applyFont="1" applyFill="1"/>
    <xf numFmtId="177" fontId="12" fillId="0" borderId="0" xfId="60" applyNumberFormat="1" applyFont="1" applyFill="1" applyAlignment="1">
      <alignment horizontal="center" vertical="center"/>
    </xf>
    <xf numFmtId="0" fontId="23" fillId="0" borderId="0" xfId="61" applyNumberFormat="1" applyFont="1" applyFill="1" applyBorder="1" applyAlignment="1" applyProtection="1">
      <alignment horizontal="center" vertical="center" wrapText="1"/>
    </xf>
    <xf numFmtId="0" fontId="23" fillId="0" borderId="0" xfId="61" applyNumberFormat="1" applyFont="1" applyFill="1" applyBorder="1" applyAlignment="1" applyProtection="1">
      <alignment horizontal="center" vertical="center"/>
    </xf>
    <xf numFmtId="0" fontId="1" fillId="0" borderId="0" xfId="61" applyFont="1" applyFill="1" applyBorder="1" applyAlignment="1">
      <alignment horizontal="right" vertical="center"/>
    </xf>
    <xf numFmtId="0" fontId="1" fillId="0" borderId="6" xfId="61" applyNumberFormat="1" applyFont="1" applyFill="1" applyBorder="1" applyAlignment="1" applyProtection="1">
      <alignment horizontal="right" vertical="center"/>
    </xf>
    <xf numFmtId="177" fontId="2" fillId="0" borderId="0" xfId="0" applyNumberFormat="1" applyFont="1" applyFill="1" applyBorder="1" applyAlignment="1"/>
    <xf numFmtId="186" fontId="1" fillId="0" borderId="0" xfId="0" applyNumberFormat="1" applyFont="1" applyFill="1" applyBorder="1" applyAlignment="1"/>
    <xf numFmtId="0" fontId="6" fillId="0" borderId="0" xfId="68" applyNumberFormat="1" applyFont="1" applyFill="1" applyBorder="1" applyAlignment="1">
      <alignment vertical="center"/>
    </xf>
    <xf numFmtId="177" fontId="55" fillId="0" borderId="0" xfId="68" applyNumberFormat="1" applyFont="1" applyFill="1" applyBorder="1" applyAlignment="1"/>
    <xf numFmtId="0" fontId="23"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1" xfId="0" applyFont="1" applyFill="1" applyBorder="1" applyAlignment="1" applyProtection="1">
      <alignment vertical="center"/>
      <protection locked="0"/>
    </xf>
    <xf numFmtId="184" fontId="6" fillId="0" borderId="1" xfId="83" applyNumberFormat="1" applyFont="1" applyFill="1" applyBorder="1" applyAlignment="1">
      <alignment horizontal="center" vertical="center"/>
    </xf>
    <xf numFmtId="181" fontId="6" fillId="0" borderId="1" xfId="0" applyNumberFormat="1" applyFont="1" applyFill="1" applyBorder="1" applyAlignment="1" applyProtection="1">
      <alignment vertical="center"/>
      <protection locked="0"/>
    </xf>
    <xf numFmtId="178" fontId="6" fillId="0" borderId="1" xfId="0" applyNumberFormat="1" applyFont="1" applyFill="1" applyBorder="1" applyAlignment="1">
      <alignment vertical="center"/>
    </xf>
    <xf numFmtId="184" fontId="5" fillId="0" borderId="1" xfId="83" applyNumberFormat="1" applyFont="1" applyFill="1" applyBorder="1" applyAlignment="1">
      <alignment horizontal="center" vertical="center"/>
    </xf>
    <xf numFmtId="0" fontId="1" fillId="0" borderId="0" xfId="0" applyFont="1" applyFill="1" applyBorder="1" applyAlignment="1">
      <alignment horizontal="left"/>
    </xf>
    <xf numFmtId="179" fontId="1" fillId="0" borderId="0" xfId="0" applyNumberFormat="1" applyFont="1" applyFill="1" applyBorder="1" applyAlignment="1"/>
    <xf numFmtId="0" fontId="1" fillId="0" borderId="0" xfId="66" applyFill="1"/>
    <xf numFmtId="0" fontId="1" fillId="0" borderId="0" xfId="66" applyFill="1" applyBorder="1"/>
    <xf numFmtId="0" fontId="12" fillId="0" borderId="0" xfId="66" applyFont="1" applyFill="1" applyBorder="1" applyAlignment="1">
      <alignment horizontal="left" vertical="center"/>
    </xf>
    <xf numFmtId="0" fontId="32" fillId="0" borderId="0" xfId="49" applyFont="1" applyFill="1" applyBorder="1" applyAlignment="1">
      <alignment horizontal="center" vertical="center" wrapText="1"/>
    </xf>
    <xf numFmtId="0" fontId="56" fillId="0" borderId="0" xfId="49" applyFont="1" applyFill="1" applyBorder="1" applyAlignment="1">
      <alignment vertical="center" wrapText="1"/>
    </xf>
    <xf numFmtId="0" fontId="12" fillId="0" borderId="0" xfId="49" applyFont="1" applyFill="1" applyBorder="1" applyAlignment="1">
      <alignment horizontal="right" vertical="center" wrapText="1"/>
    </xf>
    <xf numFmtId="0" fontId="33" fillId="0" borderId="1" xfId="49" applyFont="1" applyFill="1" applyBorder="1" applyAlignment="1">
      <alignment horizontal="center" vertical="center" wrapText="1"/>
    </xf>
    <xf numFmtId="0" fontId="12" fillId="0" borderId="1" xfId="49" applyNumberFormat="1" applyFont="1" applyFill="1" applyBorder="1" applyAlignment="1" applyProtection="1">
      <alignment horizontal="center" vertical="center"/>
    </xf>
    <xf numFmtId="177" fontId="1" fillId="0" borderId="1" xfId="65" applyNumberFormat="1" applyFont="1" applyFill="1" applyBorder="1" applyAlignment="1">
      <alignment horizontal="center" vertical="center" wrapText="1"/>
    </xf>
    <xf numFmtId="177" fontId="1" fillId="0" borderId="0" xfId="66" applyNumberFormat="1" applyFill="1"/>
    <xf numFmtId="0" fontId="33" fillId="0" borderId="1" xfId="49" applyNumberFormat="1" applyFont="1" applyFill="1" applyBorder="1" applyAlignment="1" applyProtection="1">
      <alignment horizontal="center" vertical="center"/>
    </xf>
    <xf numFmtId="177" fontId="2" fillId="0" borderId="1" xfId="65" applyNumberFormat="1" applyFont="1" applyFill="1" applyBorder="1" applyAlignment="1">
      <alignment horizontal="center" vertical="center" wrapText="1"/>
    </xf>
    <xf numFmtId="0" fontId="1" fillId="0" borderId="0" xfId="66"/>
    <xf numFmtId="0" fontId="12" fillId="0" borderId="0" xfId="66" applyFont="1" applyAlignment="1">
      <alignment vertical="center"/>
    </xf>
    <xf numFmtId="0" fontId="39" fillId="0" borderId="0" xfId="82" applyFont="1" applyAlignment="1">
      <alignment horizontal="center" vertical="center" wrapText="1"/>
    </xf>
    <xf numFmtId="0" fontId="12" fillId="0" borderId="0" xfId="82" applyFont="1" applyBorder="1" applyAlignment="1">
      <alignment vertical="center" wrapText="1"/>
    </xf>
    <xf numFmtId="0" fontId="12" fillId="0" borderId="0" xfId="82" applyFont="1" applyBorder="1" applyAlignment="1">
      <alignment horizontal="right" vertical="center" wrapText="1"/>
    </xf>
    <xf numFmtId="0" fontId="33" fillId="0" borderId="1" xfId="82" applyFont="1" applyBorder="1" applyAlignment="1">
      <alignment horizontal="center" vertical="center" wrapText="1"/>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12" fillId="0" borderId="1" xfId="82" applyFont="1" applyBorder="1" applyAlignment="1">
      <alignment horizontal="left" vertical="center" wrapText="1"/>
    </xf>
    <xf numFmtId="177" fontId="12" fillId="0" borderId="1" xfId="82" applyNumberFormat="1" applyFont="1" applyBorder="1" applyAlignment="1">
      <alignment horizontal="center" vertical="center" wrapText="1"/>
    </xf>
    <xf numFmtId="0" fontId="1" fillId="0" borderId="1" xfId="82" applyFont="1" applyBorder="1" applyAlignment="1">
      <alignment horizontal="left" vertical="center" wrapText="1"/>
    </xf>
    <xf numFmtId="0" fontId="11" fillId="0" borderId="0" xfId="0" applyFont="1" applyFill="1" applyBorder="1" applyAlignment="1">
      <alignment horizontal="center" vertical="center" wrapText="1"/>
    </xf>
    <xf numFmtId="0" fontId="1" fillId="0" borderId="0" xfId="77" applyFont="1" applyFill="1" applyBorder="1" applyAlignment="1">
      <alignment vertical="center"/>
    </xf>
    <xf numFmtId="181" fontId="0" fillId="0" borderId="1" xfId="0" applyNumberFormat="1" applyFont="1" applyFill="1" applyBorder="1" applyAlignment="1">
      <alignment vertical="center"/>
    </xf>
    <xf numFmtId="181" fontId="29" fillId="0" borderId="1" xfId="0" applyNumberFormat="1" applyFont="1" applyFill="1" applyBorder="1" applyAlignment="1" applyProtection="1">
      <alignment horizontal="center" vertical="center" wrapText="1"/>
    </xf>
    <xf numFmtId="181" fontId="37" fillId="0" borderId="1" xfId="0" applyNumberFormat="1" applyFont="1" applyFill="1" applyBorder="1" applyAlignment="1">
      <alignment horizontal="center" vertical="center" wrapText="1"/>
    </xf>
    <xf numFmtId="0" fontId="34" fillId="0" borderId="6" xfId="0" applyFont="1" applyFill="1" applyBorder="1" applyAlignment="1">
      <alignment vertical="center"/>
    </xf>
    <xf numFmtId="0" fontId="12" fillId="0" borderId="6" xfId="0" applyFont="1" applyFill="1" applyBorder="1" applyAlignment="1">
      <alignment horizontal="right" vertical="center"/>
    </xf>
    <xf numFmtId="177" fontId="29" fillId="0" borderId="1" xfId="0" applyNumberFormat="1" applyFont="1" applyFill="1" applyBorder="1" applyAlignment="1" applyProtection="1">
      <alignment horizontal="center" vertical="center" wrapText="1"/>
    </xf>
    <xf numFmtId="0" fontId="0" fillId="0" borderId="1" xfId="0" applyFont="1" applyFill="1" applyBorder="1" applyAlignment="1">
      <alignment vertical="center"/>
    </xf>
    <xf numFmtId="0" fontId="29" fillId="0" borderId="0" xfId="0" applyFont="1" applyFill="1" applyBorder="1" applyAlignment="1">
      <alignment vertical="center" wrapText="1"/>
    </xf>
    <xf numFmtId="0" fontId="34" fillId="0" borderId="0" xfId="0" applyFont="1" applyFill="1" applyBorder="1" applyAlignment="1">
      <alignment vertical="center" wrapText="1"/>
    </xf>
    <xf numFmtId="0" fontId="57" fillId="0" borderId="0" xfId="81" applyFont="1">
      <alignment vertical="center"/>
    </xf>
    <xf numFmtId="0" fontId="12" fillId="0" borderId="1" xfId="81" applyFont="1" applyFill="1" applyBorder="1" applyAlignment="1">
      <alignment horizontal="left" vertical="center"/>
    </xf>
    <xf numFmtId="0" fontId="2" fillId="0" borderId="1" xfId="0" applyFont="1" applyFill="1" applyBorder="1" applyAlignment="1">
      <alignment vertical="center"/>
    </xf>
    <xf numFmtId="0" fontId="2" fillId="0" borderId="0" xfId="79" applyFont="1" applyFill="1" applyProtection="1">
      <alignment vertical="center"/>
      <protection locked="0"/>
    </xf>
    <xf numFmtId="0" fontId="1" fillId="0" borderId="0" xfId="79" applyFont="1" applyFill="1" applyProtection="1">
      <alignment vertical="center"/>
      <protection locked="0"/>
    </xf>
    <xf numFmtId="0" fontId="4" fillId="0" borderId="0" xfId="79" applyFont="1" applyFill="1" applyAlignment="1" applyProtection="1">
      <alignment horizontal="center" vertical="center"/>
      <protection locked="0"/>
    </xf>
    <xf numFmtId="0" fontId="1" fillId="0" borderId="0" xfId="79" applyFont="1" applyFill="1" applyAlignment="1" applyProtection="1">
      <alignment horizontal="right" vertical="center"/>
      <protection locked="0"/>
    </xf>
    <xf numFmtId="177" fontId="1" fillId="0" borderId="0" xfId="79" applyNumberFormat="1" applyFont="1" applyFill="1" applyProtection="1">
      <alignment vertical="center"/>
      <protection locked="0"/>
    </xf>
    <xf numFmtId="177" fontId="5" fillId="0" borderId="1" xfId="78" applyNumberFormat="1" applyFont="1" applyFill="1" applyBorder="1" applyAlignment="1" applyProtection="1">
      <alignment horizontal="center" vertical="center" wrapText="1"/>
      <protection locked="0"/>
    </xf>
    <xf numFmtId="177" fontId="2" fillId="0" borderId="0" xfId="79" applyNumberFormat="1" applyFont="1" applyFill="1" applyProtection="1">
      <alignment vertical="center"/>
      <protection locked="0"/>
    </xf>
    <xf numFmtId="177" fontId="6" fillId="0" borderId="1" xfId="78" applyNumberFormat="1" applyFont="1" applyFill="1" applyBorder="1" applyAlignment="1" applyProtection="1">
      <alignment horizontal="center" vertical="center" wrapText="1"/>
      <protection locked="0"/>
    </xf>
    <xf numFmtId="14" fontId="1" fillId="0" borderId="0" xfId="79" applyNumberFormat="1" applyFont="1" applyFill="1" applyProtection="1">
      <alignment vertical="center"/>
      <protection locked="0"/>
    </xf>
    <xf numFmtId="0" fontId="31" fillId="0" borderId="0" xfId="73" applyFont="1" applyFill="1" applyBorder="1" applyAlignment="1">
      <alignment horizontal="left" vertical="center"/>
    </xf>
    <xf numFmtId="0" fontId="31" fillId="0" borderId="0" xfId="80" applyFont="1" applyFill="1" applyAlignment="1" applyProtection="1">
      <alignment horizontal="left" vertical="center"/>
      <protection locked="0"/>
    </xf>
    <xf numFmtId="177" fontId="31" fillId="0" borderId="0" xfId="73" applyNumberFormat="1" applyFont="1" applyFill="1" applyBorder="1" applyAlignment="1">
      <alignment horizontal="left" vertical="center"/>
    </xf>
    <xf numFmtId="0" fontId="27" fillId="0" borderId="0" xfId="0" applyFont="1" applyFill="1" applyBorder="1" applyAlignment="1">
      <alignment horizontal="center" vertical="center" wrapText="1"/>
    </xf>
    <xf numFmtId="0" fontId="58" fillId="0" borderId="0" xfId="0" applyFont="1" applyFill="1" applyBorder="1" applyAlignment="1">
      <alignment horizontal="justify" vertical="center"/>
    </xf>
    <xf numFmtId="178" fontId="18" fillId="0" borderId="2" xfId="0" applyNumberFormat="1" applyFont="1" applyFill="1" applyBorder="1" applyAlignment="1" applyProtection="1">
      <alignment horizontal="center" vertical="center" wrapText="1"/>
    </xf>
    <xf numFmtId="177" fontId="5" fillId="0" borderId="1" xfId="79" applyNumberFormat="1" applyFont="1" applyFill="1" applyBorder="1" applyAlignment="1" applyProtection="1">
      <alignment horizontal="center" vertical="center" wrapText="1"/>
      <protection locked="0"/>
    </xf>
    <xf numFmtId="177" fontId="6" fillId="0" borderId="1" xfId="78" applyNumberFormat="1" applyFont="1" applyFill="1" applyBorder="1" applyAlignment="1" applyProtection="1">
      <alignment horizontal="center" vertical="center" wrapText="1"/>
    </xf>
    <xf numFmtId="178" fontId="17" fillId="0" borderId="2" xfId="0" applyNumberFormat="1" applyFont="1" applyFill="1" applyBorder="1" applyAlignment="1" applyProtection="1">
      <alignment horizontal="center" vertical="center" wrapText="1"/>
    </xf>
    <xf numFmtId="0" fontId="1" fillId="0" borderId="0" xfId="80" applyFont="1" applyFill="1" applyAlignment="1" applyProtection="1">
      <alignment horizontal="left" vertical="center"/>
      <protection locked="0"/>
    </xf>
    <xf numFmtId="0" fontId="2" fillId="0" borderId="0" xfId="65" applyFont="1"/>
    <xf numFmtId="0" fontId="1" fillId="0" borderId="6" xfId="65" applyBorder="1" applyAlignment="1">
      <alignment horizontal="right" vertical="center"/>
    </xf>
    <xf numFmtId="0" fontId="1" fillId="0" borderId="0" xfId="65" applyAlignment="1">
      <alignment horizontal="right" vertical="center"/>
    </xf>
    <xf numFmtId="0" fontId="5" fillId="0" borderId="3" xfId="52" applyFont="1" applyFill="1" applyBorder="1" applyAlignment="1">
      <alignment horizontal="center" vertical="center"/>
    </xf>
    <xf numFmtId="0" fontId="5" fillId="0" borderId="3" xfId="52" applyFont="1" applyFill="1" applyBorder="1" applyAlignment="1">
      <alignment horizontal="center" vertical="center" wrapText="1"/>
    </xf>
    <xf numFmtId="0" fontId="5" fillId="0" borderId="1" xfId="65" applyFont="1" applyBorder="1" applyAlignment="1">
      <alignment horizontal="left" vertical="center" wrapText="1"/>
    </xf>
    <xf numFmtId="178" fontId="5" fillId="0" borderId="1" xfId="52" applyNumberFormat="1" applyFont="1" applyFill="1" applyBorder="1" applyAlignment="1">
      <alignment horizontal="center" vertical="center"/>
    </xf>
    <xf numFmtId="0" fontId="6" fillId="0" borderId="1" xfId="65" applyFont="1" applyBorder="1" applyAlignment="1">
      <alignment horizontal="left" vertical="center" wrapText="1"/>
    </xf>
    <xf numFmtId="178" fontId="6" fillId="0" borderId="1" xfId="52" applyNumberFormat="1" applyFont="1" applyFill="1" applyBorder="1" applyAlignment="1">
      <alignment horizontal="center" vertical="center"/>
    </xf>
    <xf numFmtId="0" fontId="5" fillId="0" borderId="1" xfId="65" applyFont="1" applyBorder="1" applyAlignment="1">
      <alignment horizontal="center" vertical="center" wrapText="1"/>
    </xf>
    <xf numFmtId="177" fontId="1" fillId="0" borderId="0" xfId="65" applyNumberFormat="1"/>
    <xf numFmtId="0" fontId="1" fillId="0" borderId="0" xfId="76" applyFill="1"/>
    <xf numFmtId="0" fontId="1" fillId="0" borderId="0" xfId="65" applyFont="1" applyAlignment="1">
      <alignment vertical="center"/>
    </xf>
    <xf numFmtId="0" fontId="2" fillId="0" borderId="1" xfId="76" applyFont="1" applyBorder="1" applyAlignment="1">
      <alignment horizontal="center" vertical="center" wrapText="1"/>
    </xf>
    <xf numFmtId="178" fontId="2" fillId="0" borderId="1" xfId="76" applyNumberFormat="1" applyFont="1" applyBorder="1" applyAlignment="1">
      <alignment horizontal="center" vertical="center" wrapText="1"/>
    </xf>
    <xf numFmtId="0" fontId="2" fillId="0" borderId="1" xfId="76" applyFont="1" applyBorder="1"/>
    <xf numFmtId="178" fontId="1" fillId="0" borderId="1" xfId="76" applyNumberFormat="1" applyBorder="1" applyAlignment="1">
      <alignment horizontal="center" vertical="center" wrapText="1"/>
    </xf>
    <xf numFmtId="177" fontId="1" fillId="0" borderId="0" xfId="76" applyNumberFormat="1"/>
    <xf numFmtId="177" fontId="2" fillId="0" borderId="0" xfId="76" applyNumberFormat="1" applyFont="1"/>
    <xf numFmtId="184" fontId="1" fillId="0" borderId="0" xfId="57" applyNumberFormat="1">
      <alignment vertical="center"/>
    </xf>
    <xf numFmtId="0" fontId="2" fillId="0" borderId="1" xfId="65" applyFont="1" applyBorder="1"/>
    <xf numFmtId="0" fontId="1" fillId="0" borderId="1" xfId="65" applyBorder="1"/>
    <xf numFmtId="184" fontId="1" fillId="0" borderId="1" xfId="57" applyNumberFormat="1" applyBorder="1">
      <alignment vertical="center"/>
    </xf>
    <xf numFmtId="0" fontId="1" fillId="0" borderId="0" xfId="66" applyFill="1" applyAlignment="1">
      <alignment horizontal="center"/>
    </xf>
    <xf numFmtId="0" fontId="1" fillId="0" borderId="0" xfId="66" applyFill="1" applyBorder="1" applyAlignment="1">
      <alignment horizontal="center"/>
    </xf>
    <xf numFmtId="0" fontId="39" fillId="0" borderId="0" xfId="64" applyFont="1" applyFill="1" applyAlignment="1">
      <alignment horizontal="center" vertical="center" wrapText="1"/>
    </xf>
    <xf numFmtId="0" fontId="39" fillId="0" borderId="0" xfId="64" applyFont="1" applyFill="1" applyAlignment="1">
      <alignment horizontal="center" vertical="center"/>
    </xf>
    <xf numFmtId="0" fontId="12" fillId="0" borderId="6" xfId="66" applyFont="1" applyFill="1" applyBorder="1" applyAlignment="1">
      <alignment horizontal="right" vertical="center"/>
    </xf>
    <xf numFmtId="0" fontId="33" fillId="0" borderId="1" xfId="64" applyFont="1" applyFill="1" applyBorder="1" applyAlignment="1">
      <alignment horizontal="center" vertical="center"/>
    </xf>
    <xf numFmtId="0" fontId="12" fillId="0" borderId="1" xfId="58" applyNumberFormat="1" applyFont="1" applyFill="1" applyBorder="1" applyAlignment="1">
      <alignment horizontal="left" vertical="center"/>
    </xf>
    <xf numFmtId="184" fontId="1" fillId="0" borderId="1" xfId="64" applyNumberFormat="1" applyFont="1" applyFill="1" applyBorder="1" applyAlignment="1" applyProtection="1">
      <alignment horizontal="center" vertical="center"/>
    </xf>
    <xf numFmtId="0" fontId="59" fillId="0" borderId="1" xfId="58" applyNumberFormat="1" applyFont="1" applyFill="1" applyBorder="1" applyAlignment="1">
      <alignment horizontal="left" vertical="center"/>
    </xf>
    <xf numFmtId="0" fontId="12" fillId="0" borderId="0" xfId="66" applyFont="1" applyFill="1" applyBorder="1" applyAlignment="1">
      <alignment vertical="center"/>
    </xf>
    <xf numFmtId="0" fontId="12" fillId="0" borderId="0" xfId="66" applyFont="1" applyFill="1" applyBorder="1" applyAlignment="1">
      <alignment horizontal="center" vertical="center" wrapText="1"/>
    </xf>
    <xf numFmtId="3" fontId="5" fillId="0" borderId="1" xfId="61" applyNumberFormat="1" applyFont="1" applyFill="1" applyBorder="1" applyAlignment="1" applyProtection="1">
      <alignment horizontal="left" vertical="center"/>
    </xf>
    <xf numFmtId="184" fontId="5" fillId="0" borderId="1" xfId="61"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left" vertical="center"/>
    </xf>
    <xf numFmtId="177" fontId="5" fillId="0" borderId="1" xfId="52" applyNumberFormat="1" applyFont="1" applyFill="1" applyBorder="1" applyAlignment="1">
      <alignment horizontal="right" vertical="center"/>
    </xf>
    <xf numFmtId="0" fontId="15" fillId="0" borderId="1" xfId="70" applyFont="1" applyFill="1" applyBorder="1" applyAlignment="1">
      <alignment vertical="center"/>
    </xf>
    <xf numFmtId="177" fontId="6" fillId="0" borderId="1" xfId="0" applyNumberFormat="1" applyFont="1" applyFill="1" applyBorder="1" applyAlignment="1"/>
    <xf numFmtId="0" fontId="60" fillId="0" borderId="0" xfId="0" applyFont="1" applyFill="1" applyBorder="1" applyAlignment="1">
      <alignment vertical="center"/>
    </xf>
    <xf numFmtId="180" fontId="4" fillId="0" borderId="0" xfId="0" applyNumberFormat="1" applyFont="1" applyFill="1" applyBorder="1" applyAlignment="1">
      <alignment horizontal="center" vertical="center"/>
    </xf>
    <xf numFmtId="0" fontId="48" fillId="0" borderId="0" xfId="0" applyFont="1" applyFill="1" applyBorder="1" applyAlignment="1"/>
    <xf numFmtId="0" fontId="5" fillId="0" borderId="3" xfId="0" applyFont="1" applyFill="1" applyBorder="1" applyAlignment="1">
      <alignment horizontal="center" vertical="center" wrapText="1"/>
    </xf>
    <xf numFmtId="177" fontId="60" fillId="0" borderId="0" xfId="0" applyNumberFormat="1" applyFont="1" applyFill="1" applyBorder="1" applyAlignment="1">
      <alignment vertical="center"/>
    </xf>
    <xf numFmtId="180" fontId="6" fillId="0" borderId="1" xfId="0" applyNumberFormat="1" applyFont="1" applyFill="1" applyBorder="1" applyAlignment="1">
      <alignment vertical="center"/>
    </xf>
    <xf numFmtId="177" fontId="6" fillId="0" borderId="1" xfId="68" applyNumberFormat="1" applyFont="1" applyFill="1" applyBorder="1" applyAlignment="1">
      <alignment vertical="center" wrapText="1"/>
    </xf>
    <xf numFmtId="180" fontId="6" fillId="0" borderId="1" xfId="0" applyNumberFormat="1" applyFont="1" applyFill="1" applyBorder="1" applyAlignment="1">
      <alignment vertical="center" wrapText="1"/>
    </xf>
    <xf numFmtId="177" fontId="5" fillId="0" borderId="1" xfId="69" applyNumberFormat="1" applyFont="1" applyFill="1" applyBorder="1" applyAlignment="1">
      <alignment vertical="center" wrapText="1"/>
    </xf>
    <xf numFmtId="178" fontId="1" fillId="0" borderId="0" xfId="0" applyNumberFormat="1" applyFont="1" applyFill="1" applyBorder="1" applyAlignment="1"/>
    <xf numFmtId="181" fontId="1" fillId="0" borderId="0" xfId="0" applyNumberFormat="1" applyFont="1" applyFill="1" applyBorder="1" applyAlignment="1"/>
    <xf numFmtId="0" fontId="61" fillId="0" borderId="0" xfId="0" applyFont="1" applyFill="1" applyBorder="1" applyAlignment="1">
      <alignment vertical="center"/>
    </xf>
    <xf numFmtId="178" fontId="2" fillId="0" borderId="0" xfId="0" applyNumberFormat="1" applyFont="1" applyFill="1" applyBorder="1" applyAlignment="1"/>
    <xf numFmtId="0" fontId="48" fillId="0" borderId="0" xfId="0" applyFont="1" applyFill="1" applyBorder="1" applyAlignment="1">
      <alignment horizontal="center"/>
    </xf>
    <xf numFmtId="0" fontId="1" fillId="0" borderId="6" xfId="0" applyFont="1" applyFill="1" applyBorder="1" applyAlignment="1">
      <alignment horizontal="right" vertical="center" wrapText="1"/>
    </xf>
    <xf numFmtId="0" fontId="1" fillId="0" borderId="6" xfId="0" applyFont="1" applyFill="1" applyBorder="1" applyAlignment="1">
      <alignment vertical="center" wrapText="1"/>
    </xf>
    <xf numFmtId="0" fontId="2" fillId="0" borderId="3" xfId="0" applyFont="1" applyFill="1" applyBorder="1" applyAlignment="1">
      <alignment horizontal="center" vertical="center" wrapText="1"/>
    </xf>
    <xf numFmtId="184" fontId="2" fillId="0" borderId="1" xfId="0" applyNumberFormat="1" applyFont="1" applyFill="1" applyBorder="1" applyAlignment="1" applyProtection="1">
      <alignment horizontal="center" vertical="center" wrapText="1"/>
    </xf>
    <xf numFmtId="184" fontId="1" fillId="0" borderId="0" xfId="0" applyNumberFormat="1" applyFont="1" applyFill="1" applyBorder="1" applyAlignment="1">
      <alignment vertical="center"/>
    </xf>
    <xf numFmtId="184" fontId="6" fillId="0" borderId="1" xfId="0" applyNumberFormat="1" applyFont="1" applyFill="1" applyBorder="1" applyAlignment="1">
      <alignment horizontal="center" vertical="center"/>
    </xf>
    <xf numFmtId="177" fontId="6" fillId="0" borderId="1" xfId="50" applyNumberFormat="1" applyFont="1" applyFill="1" applyBorder="1" applyAlignment="1">
      <alignment horizontal="center" vertical="center" wrapText="1"/>
    </xf>
    <xf numFmtId="181" fontId="2" fillId="0" borderId="0" xfId="0" applyNumberFormat="1" applyFont="1" applyFill="1" applyBorder="1" applyAlignment="1"/>
    <xf numFmtId="0" fontId="2" fillId="0" borderId="0" xfId="0" applyFont="1" applyFill="1" applyBorder="1" applyAlignment="1">
      <alignment horizontal="center"/>
    </xf>
    <xf numFmtId="177" fontId="1" fillId="0" borderId="1" xfId="68" applyNumberFormat="1" applyFont="1" applyFill="1" applyBorder="1" applyAlignment="1">
      <alignment horizontal="left" vertical="center"/>
    </xf>
    <xf numFmtId="177" fontId="1" fillId="0" borderId="1" xfId="0" applyNumberFormat="1" applyFont="1" applyFill="1" applyBorder="1" applyAlignment="1">
      <alignment vertical="center" wrapText="1"/>
    </xf>
    <xf numFmtId="14" fontId="2" fillId="0" borderId="0" xfId="0" applyNumberFormat="1" applyFont="1" applyFill="1" applyBorder="1" applyAlignment="1"/>
    <xf numFmtId="184" fontId="60" fillId="0" borderId="0" xfId="0" applyNumberFormat="1" applyFont="1" applyFill="1" applyBorder="1" applyAlignment="1">
      <alignment vertical="center"/>
    </xf>
    <xf numFmtId="0" fontId="12" fillId="0" borderId="6" xfId="66" applyFont="1" applyFill="1" applyBorder="1" applyAlignment="1">
      <alignment vertical="center"/>
    </xf>
    <xf numFmtId="0" fontId="1" fillId="0" borderId="0" xfId="65" applyFont="1" applyFill="1" applyAlignment="1">
      <alignment horizontal="right" vertical="center" wrapText="1"/>
    </xf>
    <xf numFmtId="0" fontId="1" fillId="0" borderId="0" xfId="65" applyFont="1" applyFill="1" applyAlignment="1">
      <alignment horizontal="center"/>
    </xf>
    <xf numFmtId="0" fontId="6" fillId="0" borderId="0" xfId="65" applyFont="1" applyFill="1" applyBorder="1" applyAlignment="1">
      <alignment horizontal="center" vertical="center" wrapText="1"/>
    </xf>
    <xf numFmtId="0" fontId="6" fillId="0" borderId="0" xfId="65" applyFont="1" applyFill="1" applyAlignment="1">
      <alignment horizontal="center" vertical="center" wrapText="1"/>
    </xf>
    <xf numFmtId="0" fontId="36" fillId="0" borderId="0" xfId="64" applyFont="1" applyFill="1" applyAlignment="1">
      <alignment horizontal="center" vertical="center" wrapText="1"/>
    </xf>
    <xf numFmtId="0" fontId="6" fillId="0" borderId="6" xfId="65" applyFont="1" applyFill="1" applyBorder="1" applyAlignment="1">
      <alignment horizontal="center" vertical="center" wrapText="1"/>
    </xf>
    <xf numFmtId="0" fontId="5" fillId="0" borderId="1" xfId="65" applyFont="1" applyFill="1" applyBorder="1" applyAlignment="1">
      <alignment horizontal="center" vertical="center" wrapText="1"/>
    </xf>
    <xf numFmtId="0" fontId="6" fillId="0" borderId="0" xfId="65" applyFont="1" applyFill="1"/>
    <xf numFmtId="49" fontId="5" fillId="0" borderId="1" xfId="64" applyNumberFormat="1" applyFont="1" applyFill="1" applyBorder="1" applyAlignment="1" applyProtection="1">
      <alignment horizontal="center" vertical="center"/>
    </xf>
    <xf numFmtId="184" fontId="5" fillId="0" borderId="1" xfId="64" applyNumberFormat="1" applyFont="1" applyFill="1" applyBorder="1" applyAlignment="1" applyProtection="1">
      <alignment horizontal="center" vertical="center"/>
    </xf>
    <xf numFmtId="0" fontId="6" fillId="0" borderId="1" xfId="65" applyFont="1" applyFill="1" applyBorder="1"/>
    <xf numFmtId="49" fontId="5" fillId="0" borderId="1" xfId="64" applyNumberFormat="1" applyFont="1" applyFill="1" applyBorder="1" applyAlignment="1" applyProtection="1">
      <alignment vertical="center"/>
    </xf>
    <xf numFmtId="49" fontId="6" fillId="0" borderId="1" xfId="64" applyNumberFormat="1" applyFont="1" applyFill="1" applyBorder="1" applyAlignment="1" applyProtection="1">
      <alignment horizontal="left" vertical="center" indent="1"/>
    </xf>
    <xf numFmtId="184" fontId="6" fillId="0" borderId="1" xfId="64" applyNumberFormat="1" applyFont="1" applyFill="1" applyBorder="1" applyAlignment="1" applyProtection="1">
      <alignment horizontal="center" vertical="center"/>
    </xf>
    <xf numFmtId="0" fontId="5" fillId="0" borderId="1" xfId="65" applyFont="1" applyFill="1" applyBorder="1"/>
    <xf numFmtId="0" fontId="5" fillId="0" borderId="0" xfId="65" applyFont="1" applyFill="1"/>
    <xf numFmtId="0" fontId="1" fillId="0" borderId="0" xfId="63" applyFill="1" applyAlignment="1">
      <alignment horizontal="left"/>
    </xf>
    <xf numFmtId="0" fontId="1" fillId="0" borderId="0" xfId="63" applyFill="1" applyAlignment="1">
      <alignment horizontal="center"/>
    </xf>
    <xf numFmtId="0" fontId="1" fillId="0" borderId="0" xfId="63" applyFill="1" applyAlignment="1"/>
    <xf numFmtId="0" fontId="1" fillId="0" borderId="0" xfId="52" applyFont="1" applyFill="1" applyAlignment="1">
      <alignment vertical="center"/>
    </xf>
    <xf numFmtId="0" fontId="1" fillId="0" borderId="0" xfId="64" applyFill="1" applyAlignment="1">
      <alignment horizontal="left" vertical="center" indent="1"/>
    </xf>
    <xf numFmtId="0" fontId="1" fillId="0" borderId="0" xfId="64" applyFont="1" applyFill="1" applyAlignment="1">
      <alignment horizontal="center" vertical="center"/>
    </xf>
    <xf numFmtId="0" fontId="5" fillId="0" borderId="1" xfId="64" applyFont="1" applyFill="1" applyBorder="1" applyAlignment="1">
      <alignment horizontal="center" vertical="center" wrapText="1"/>
    </xf>
    <xf numFmtId="3" fontId="6" fillId="0" borderId="1" xfId="0" applyNumberFormat="1" applyFont="1" applyFill="1" applyBorder="1" applyAlignment="1" applyProtection="1">
      <alignment horizontal="right" vertical="center"/>
    </xf>
    <xf numFmtId="3" fontId="6" fillId="0" borderId="3" xfId="0" applyNumberFormat="1" applyFont="1" applyFill="1" applyBorder="1" applyAlignment="1" applyProtection="1">
      <alignment horizontal="right" vertical="center"/>
    </xf>
    <xf numFmtId="0" fontId="6" fillId="0" borderId="8" xfId="0" applyNumberFormat="1" applyFont="1" applyFill="1" applyBorder="1" applyAlignment="1" applyProtection="1">
      <alignment vertical="center"/>
    </xf>
    <xf numFmtId="177" fontId="15" fillId="0" borderId="1" xfId="0" applyNumberFormat="1" applyFont="1" applyFill="1" applyBorder="1" applyAlignment="1">
      <alignment horizontal="right" vertical="center" wrapText="1"/>
    </xf>
    <xf numFmtId="49" fontId="5" fillId="0" borderId="1" xfId="58" applyNumberFormat="1" applyFont="1" applyFill="1" applyBorder="1" applyAlignment="1">
      <alignment horizontal="left" vertical="center"/>
    </xf>
    <xf numFmtId="0" fontId="33" fillId="0" borderId="0" xfId="60" applyNumberFormat="1" applyFont="1" applyFill="1" applyAlignment="1">
      <alignment vertical="center"/>
    </xf>
    <xf numFmtId="0" fontId="12" fillId="0" borderId="0" xfId="60" applyFont="1" applyFill="1" applyAlignment="1">
      <alignment vertical="center" wrapText="1"/>
    </xf>
    <xf numFmtId="0" fontId="12" fillId="0" borderId="0" xfId="60" applyFont="1" applyFill="1" applyAlignment="1">
      <alignment vertical="center"/>
    </xf>
    <xf numFmtId="0" fontId="12" fillId="0" borderId="0" xfId="60" applyFont="1" applyFill="1"/>
    <xf numFmtId="180" fontId="36" fillId="0" borderId="0" xfId="60" applyNumberFormat="1" applyFont="1" applyFill="1" applyBorder="1" applyAlignment="1">
      <alignment horizontal="center" vertical="center"/>
    </xf>
    <xf numFmtId="0" fontId="51" fillId="0" borderId="0" xfId="60" applyFont="1" applyFill="1" applyAlignment="1"/>
    <xf numFmtId="0" fontId="12" fillId="0" borderId="0" xfId="60" applyFont="1" applyFill="1" applyAlignment="1"/>
    <xf numFmtId="0" fontId="12" fillId="0" borderId="0" xfId="60" applyFont="1" applyFill="1" applyAlignment="1">
      <alignment horizontal="right" vertical="center" wrapText="1"/>
    </xf>
    <xf numFmtId="0" fontId="2" fillId="0" borderId="1" xfId="0" applyFont="1" applyFill="1" applyBorder="1" applyAlignment="1">
      <alignment horizontal="center" vertical="center"/>
    </xf>
    <xf numFmtId="0" fontId="52" fillId="4" borderId="1" xfId="0" applyFont="1" applyFill="1" applyBorder="1" applyAlignment="1">
      <alignment vertical="center"/>
    </xf>
    <xf numFmtId="181" fontId="52" fillId="0" borderId="1" xfId="0" applyNumberFormat="1" applyFont="1" applyFill="1" applyBorder="1" applyAlignment="1">
      <alignment vertical="center"/>
    </xf>
    <xf numFmtId="0" fontId="15" fillId="0" borderId="1" xfId="0" applyFont="1" applyFill="1" applyBorder="1" applyAlignment="1">
      <alignment horizontal="left" vertical="center" wrapText="1"/>
    </xf>
    <xf numFmtId="181" fontId="37" fillId="4" borderId="1" xfId="0" applyNumberFormat="1" applyFont="1" applyFill="1" applyBorder="1" applyAlignment="1" applyProtection="1">
      <alignment horizontal="left" vertical="center"/>
      <protection locked="0"/>
    </xf>
    <xf numFmtId="181" fontId="37" fillId="0" borderId="1" xfId="0" applyNumberFormat="1" applyFont="1" applyFill="1" applyBorder="1" applyAlignment="1">
      <alignment vertical="center"/>
    </xf>
    <xf numFmtId="0" fontId="15" fillId="0" borderId="1" xfId="0" applyFont="1" applyFill="1" applyBorder="1" applyAlignment="1">
      <alignment vertical="center" wrapText="1"/>
    </xf>
    <xf numFmtId="182" fontId="37" fillId="4" borderId="1" xfId="0" applyNumberFormat="1" applyFont="1" applyFill="1" applyBorder="1" applyAlignment="1" applyProtection="1">
      <alignment horizontal="left" vertical="center"/>
      <protection locked="0"/>
    </xf>
    <xf numFmtId="0" fontId="37" fillId="4" borderId="1" xfId="0" applyFont="1" applyFill="1" applyBorder="1" applyAlignment="1">
      <alignment vertical="center"/>
    </xf>
    <xf numFmtId="0" fontId="12" fillId="0" borderId="1" xfId="60" applyFont="1" applyFill="1" applyBorder="1"/>
    <xf numFmtId="181" fontId="12" fillId="0" borderId="1" xfId="60" applyNumberFormat="1" applyFont="1" applyFill="1" applyBorder="1"/>
    <xf numFmtId="181" fontId="37" fillId="0" borderId="1" xfId="0" applyNumberFormat="1" applyFont="1" applyFill="1" applyBorder="1" applyAlignment="1" applyProtection="1">
      <alignment vertical="center"/>
      <protection locked="0"/>
    </xf>
    <xf numFmtId="0" fontId="37" fillId="4" borderId="1" xfId="0" applyFont="1" applyFill="1" applyBorder="1" applyAlignment="1">
      <alignment horizontal="left" vertical="center"/>
    </xf>
    <xf numFmtId="0" fontId="29" fillId="0" borderId="1" xfId="0" applyFont="1" applyFill="1" applyBorder="1" applyAlignment="1">
      <alignment vertical="center"/>
    </xf>
    <xf numFmtId="0" fontId="52" fillId="4" borderId="1" xfId="0" applyFont="1" applyFill="1" applyBorder="1" applyAlignment="1">
      <alignment horizontal="distributed" vertical="center"/>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9" fontId="1" fillId="0" borderId="0" xfId="0" applyNumberFormat="1" applyFont="1" applyFill="1" applyBorder="1" applyAlignment="1"/>
    <xf numFmtId="177" fontId="12" fillId="0" borderId="0" xfId="60" applyNumberFormat="1" applyFont="1" applyFill="1" applyAlignment="1">
      <alignment horizontal="center"/>
    </xf>
    <xf numFmtId="0" fontId="12" fillId="0" borderId="0" xfId="0" applyFont="1" applyFill="1" applyBorder="1" applyAlignment="1"/>
    <xf numFmtId="10" fontId="12" fillId="0" borderId="0" xfId="60" applyNumberFormat="1" applyFont="1" applyFill="1" applyAlignment="1">
      <alignment horizontal="center" vertical="center"/>
    </xf>
    <xf numFmtId="0" fontId="54" fillId="0" borderId="0" xfId="60" applyFont="1" applyFill="1"/>
    <xf numFmtId="180" fontId="1" fillId="0" borderId="0" xfId="60" applyNumberFormat="1" applyFont="1" applyFill="1" applyAlignment="1">
      <alignment horizontal="left" vertical="center" wrapText="1"/>
    </xf>
    <xf numFmtId="180" fontId="4" fillId="0" borderId="0" xfId="60" applyNumberFormat="1" applyFont="1" applyFill="1" applyBorder="1" applyAlignment="1">
      <alignment horizontal="center" vertical="center"/>
    </xf>
    <xf numFmtId="0" fontId="48" fillId="0" borderId="0" xfId="60" applyFont="1" applyFill="1" applyAlignment="1"/>
    <xf numFmtId="0" fontId="54" fillId="0" borderId="0" xfId="60" applyFont="1" applyFill="1" applyAlignment="1"/>
    <xf numFmtId="0" fontId="1" fillId="0" borderId="0" xfId="60" applyFont="1" applyFill="1" applyAlignment="1"/>
    <xf numFmtId="180" fontId="1" fillId="0" borderId="0" xfId="60" applyNumberFormat="1" applyFont="1" applyFill="1" applyAlignment="1">
      <alignment horizontal="right" vertical="center" wrapText="1"/>
    </xf>
    <xf numFmtId="178" fontId="15" fillId="0" borderId="1" xfId="60" applyNumberFormat="1" applyFont="1" applyFill="1" applyBorder="1" applyAlignment="1">
      <alignment horizontal="center" vertical="center" wrapText="1"/>
    </xf>
    <xf numFmtId="0" fontId="12" fillId="0" borderId="1" xfId="60" applyFont="1" applyFill="1" applyBorder="1" applyAlignment="1">
      <alignment vertical="center"/>
    </xf>
    <xf numFmtId="0" fontId="12" fillId="0" borderId="1" xfId="0" applyFont="1" applyFill="1" applyBorder="1" applyAlignment="1">
      <alignment horizontal="left" vertical="center" wrapText="1"/>
    </xf>
    <xf numFmtId="0" fontId="12" fillId="0" borderId="1" xfId="60" applyFont="1" applyFill="1" applyBorder="1" applyAlignment="1">
      <alignment vertical="center" wrapText="1"/>
    </xf>
    <xf numFmtId="0" fontId="12" fillId="0" borderId="1"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0" fontId="6" fillId="0" borderId="1" xfId="55" applyNumberFormat="1" applyFont="1" applyFill="1" applyBorder="1" applyAlignment="1" applyProtection="1">
      <alignment vertical="center"/>
    </xf>
    <xf numFmtId="0" fontId="5" fillId="0" borderId="1" xfId="60" applyFont="1" applyFill="1" applyBorder="1" applyAlignment="1">
      <alignment horizontal="center" vertical="center" wrapText="1"/>
    </xf>
    <xf numFmtId="177" fontId="16" fillId="0" borderId="1" xfId="60" applyNumberFormat="1" applyFont="1" applyFill="1" applyBorder="1" applyAlignment="1">
      <alignment horizontal="center" vertical="center" wrapText="1"/>
    </xf>
    <xf numFmtId="178" fontId="16" fillId="0" borderId="1" xfId="60" applyNumberFormat="1" applyFont="1" applyFill="1" applyBorder="1" applyAlignment="1">
      <alignment horizontal="center" vertical="center" wrapText="1"/>
    </xf>
    <xf numFmtId="0" fontId="11" fillId="0" borderId="1" xfId="0" applyFont="1" applyFill="1" applyBorder="1" applyAlignment="1">
      <alignment vertical="center" wrapText="1"/>
    </xf>
    <xf numFmtId="177" fontId="1" fillId="0" borderId="0" xfId="60" applyNumberFormat="1" applyFont="1" applyFill="1"/>
    <xf numFmtId="177" fontId="54" fillId="0" borderId="0" xfId="60" applyNumberFormat="1" applyFont="1" applyFill="1"/>
    <xf numFmtId="185" fontId="54" fillId="0" borderId="0" xfId="60" applyNumberFormat="1" applyFont="1" applyFill="1"/>
    <xf numFmtId="185" fontId="1" fillId="0" borderId="0" xfId="60" applyNumberFormat="1" applyFont="1" applyFill="1"/>
    <xf numFmtId="181" fontId="1" fillId="0" borderId="0" xfId="60" applyNumberFormat="1" applyFont="1" applyFill="1"/>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 4 2" xfId="49"/>
    <cellStyle name="千位分隔_2015年收支执行情况及2016年预算草案表20160118（修改格式）" xfId="50"/>
    <cellStyle name="常规_2014年全省及省级财政收支执行及2015年预算草案表（20150123，自用稿）" xfId="51"/>
    <cellStyle name="常规_(陈诚修改稿)2006年全省及省级财政决算及07年预算执行情况表(A4 留底自用)" xfId="52"/>
    <cellStyle name="常规 38" xfId="53"/>
    <cellStyle name="常规_(陈诚修改稿)2006年全省及省级财政决算及07年预算执行情况表(A4 留底自用) 2" xfId="54"/>
    <cellStyle name="常规_录入表" xfId="55"/>
    <cellStyle name="常规 3 2" xfId="56"/>
    <cellStyle name="常规_国有资本经营预算表样" xfId="57"/>
    <cellStyle name="常规_200704(第一稿）_2015年收支执行情况及2016年预算草案表20160118（修改格式）" xfId="58"/>
    <cellStyle name="常规_社保基金预算报人大建议表样 2" xfId="59"/>
    <cellStyle name="常规_(陈诚修改稿)2006年全省及省级财政决算及07年预算执行情况表(A4 留底自用)_2015年收支执行情况及2016年预算草案表20160118（修改格式）" xfId="60"/>
    <cellStyle name="常规 26 2 2" xfId="61"/>
    <cellStyle name="常规 28 2" xfId="62"/>
    <cellStyle name="常规_省级科预算草案表1.14" xfId="63"/>
    <cellStyle name="常规 10 4 3" xfId="64"/>
    <cellStyle name="常规 10 4 3 2" xfId="65"/>
    <cellStyle name="常规 20" xfId="66"/>
    <cellStyle name="常规 47_2015年收支执行情况及2016年预算草案表20160118（修改格式）" xfId="67"/>
    <cellStyle name="常规_基金预算_1" xfId="68"/>
    <cellStyle name="常规_一般预算简表_2015年收支执行情况及2016年预算草案表20160118（修改格式）" xfId="69"/>
    <cellStyle name="常规 2" xfId="70"/>
    <cellStyle name="常规_2015年全省及省级财政收支执行及2016年预算草案表（20160120）企业处修改" xfId="71"/>
    <cellStyle name="常规_四川省2019年财政预算（草案）（样表，稿二）" xfId="72"/>
    <cellStyle name="常规_省级科预算草案表1.14 2" xfId="73"/>
    <cellStyle name="常规 28 2 2" xfId="74"/>
    <cellStyle name="常规_社保基金预算报人大建议表样 2 2 3" xfId="75"/>
    <cellStyle name="常规 2 2 2" xfId="76"/>
    <cellStyle name="常规_国有资本经营预算表样_2014年收支执行情况及2015年预算草案表" xfId="77"/>
    <cellStyle name="常规_社保基金预算报人大建议表样_20151021社会保险基金2015年预算调整表（报预算科）" xfId="78"/>
    <cellStyle name="常规_社保基金预算报人大建议表样_20151228社保基金2015年收支执行及2016年预算草案表（报预算科）" xfId="79"/>
    <cellStyle name="常规_(陈诚修改稿)2006年全省及省级财政决算及07年预算执行情况表(A4 留底自用) 2 2 2 2" xfId="80"/>
    <cellStyle name="常规_Xl0000067" xfId="81"/>
    <cellStyle name="常规 10" xfId="82"/>
    <cellStyle name="常规_2015年预算表格（下发20150205）" xfId="83"/>
    <cellStyle name="常规_基金分析表(99.3)" xfId="84"/>
    <cellStyle name="常规 10 10" xfId="85"/>
    <cellStyle name="常规_四川省2011年重点项目建议计划表-新开工" xfId="86"/>
    <cellStyle name="常规 63" xfId="8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xml"/><Relationship Id="rId98" Type="http://schemas.openxmlformats.org/officeDocument/2006/relationships/externalLink" Target="externalLinks/externalLink8.xml"/><Relationship Id="rId97" Type="http://schemas.openxmlformats.org/officeDocument/2006/relationships/externalLink" Target="externalLinks/externalLink7.xml"/><Relationship Id="rId96" Type="http://schemas.openxmlformats.org/officeDocument/2006/relationships/externalLink" Target="externalLinks/externalLink6.xml"/><Relationship Id="rId95" Type="http://schemas.openxmlformats.org/officeDocument/2006/relationships/externalLink" Target="externalLinks/externalLink5.xml"/><Relationship Id="rId94" Type="http://schemas.openxmlformats.org/officeDocument/2006/relationships/externalLink" Target="externalLinks/externalLink4.xml"/><Relationship Id="rId93" Type="http://schemas.openxmlformats.org/officeDocument/2006/relationships/externalLink" Target="externalLinks/externalLink3.xml"/><Relationship Id="rId92" Type="http://schemas.openxmlformats.org/officeDocument/2006/relationships/externalLink" Target="externalLinks/externalLink2.xml"/><Relationship Id="rId91" Type="http://schemas.openxmlformats.org/officeDocument/2006/relationships/externalLink" Target="externalLinks/externalLink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2" Type="http://schemas.openxmlformats.org/officeDocument/2006/relationships/sharedStrings" Target="sharedStrings.xml"/><Relationship Id="rId101" Type="http://schemas.openxmlformats.org/officeDocument/2006/relationships/styles" Target="styles.xml"/><Relationship Id="rId100"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4.11.6.151\&#25991;&#21360;&#23460;2\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4.11.6.151\&#25991;&#21360;&#23460;2\&#21608;&#27874;\&#21407;D&#30424;\01&#39044;&#31639;\2012&#24180;\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74.11.6.151\&#25991;&#21360;&#23460;2\&#21608;&#27874;\&#21407;D&#30424;\01&#39044;&#31639;\2012&#24180;\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74.11.6.151\&#25991;&#21360;&#23460;2\&#21608;&#27874;\&#21407;D&#30424;\01&#39044;&#31639;\2012&#24180;\02&#20915;&#31639;&#32467;&#31639;&#25991;&#20214;&#22841;\WINDOWS.000\Desktop\&#25105;&#30340;&#20844;&#25991;&#21253;\&#36213;&#21746;&#36132;&#25991;&#20214;&#22841;\&#25253;&#349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96;&#21439;&#25919;&#24220;&#39044;&#31639;-&#20351;&#29992;&#22235;&#24029;&#30465;&#25919;&#24220;&#39044;&#20915;&#31639;&#20844;&#24320;&#21442;&#32771;&#26679;&#34920;&#65288;2022&#24180;&#2925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0220711&#26700;&#38754;&#28165;&#29702;\&#24037;&#20316;&#36164;&#26009;\&#39044;&#31639;&#32929;&#21016;&#20154;&#21270;&#20132;&#25509;&#24037;&#20316;\10.&#21382;&#24180;&#24120;&#29992;&#25968;&#25454;\1&#12289;&#21382;&#24180;&#33609;&#26696;&#12289;&#35843;&#25972;&#12289;&#20915;&#31639;&#25253;&#21578;\&#39044;&#31639;&#33609;&#26696;\2023&#24180;&#39044;&#31639;&#33609;&#26696;\2023&#24180;&#39044;&#31639;&#33609;&#26696;&#20844;&#24320;\&#25910;&#32929;&#23460;\&#25237;&#36164;&#32929;-&#27896;&#21439;2022&#24180;&#39044;&#31639;&#20449;&#24687;&#20844;&#24320;&#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7896;&#21439;2023&#24180;&#39044;&#31639;&#20449;&#24687;&#20844;&#2432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A01-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 val="A01-1"/>
      <sheetName val="差异系数"/>
      <sheetName val="data"/>
      <sheetName val="公检法司编制"/>
      <sheetName val="行政编制"/>
      <sheetName val="人民银行"/>
      <sheetName val="2009"/>
      <sheetName val="GDP"/>
      <sheetName val="本年收入合计"/>
      <sheetName val="财政部和发改委范围"/>
      <sheetName val="POWER ASSUMPTIONS"/>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L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C01-1"/>
      <sheetName val="P1012001"/>
      <sheetName val="A01-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四月份月报"/>
      <sheetName val="A01-1"/>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封面"/>
      <sheetName val="第一部分"/>
      <sheetName val="1."/>
      <sheetName val="2."/>
      <sheetName val="3."/>
      <sheetName val="4."/>
      <sheetName val="5."/>
      <sheetName val="6."/>
      <sheetName val="8."/>
      <sheetName val="7."/>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XX市（县）2021年地方政府债务限额及余额预算情况表"/>
      <sheetName val="34.  XX市（县）地方政府一般债务余额情况表"/>
      <sheetName val="35.  XX市（县）地方政府专项债务余额情况表"/>
      <sheetName val="36.  XX市（县）地方政府债券发行及还本付息情况表"/>
      <sheetName val="37.  XX市（县）2021年本级地方政府专项债务表"/>
      <sheetName val="38.  XX市（县）2021年本级新增政府债券项目实施"/>
      <sheetName val="39 . XX市（县）2022年地方政府债务限额提前下达情况表"/>
      <sheetName val="40.  XX市（县）2022年年初新增地方政府债券资金安排表"/>
      <sheetName val="41.专项预算项目绩效目标申报表"/>
      <sheetName val="42-XX市（县）2022年地方政府债务限额调整情况表"/>
      <sheetName val="43-XX市（县）2022年限额调整地方政府债券资金安排表"/>
      <sheetName val="A01-1"/>
    </sheetNames>
    <sheetDataSet>
      <sheetData sheetId="0"/>
      <sheetData sheetId="1"/>
      <sheetData sheetId="2">
        <row r="32">
          <cell r="B32">
            <v>137000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1zx全县收入"/>
      <sheetName val="2zx全县支出"/>
      <sheetName val="3zx全县平衡"/>
      <sheetName val="4zx县级收入"/>
      <sheetName val="5zx县级支出"/>
      <sheetName val="6zx县级平衡"/>
      <sheetName val="7zx对下补助分镇街"/>
      <sheetName val="8zx对下补助分项目"/>
      <sheetName val="9zx县级基本支出"/>
      <sheetName val="10zx县级基建支出"/>
      <sheetName val="11zx一般债务余额"/>
      <sheetName val="12zx一般债务限额"/>
      <sheetName val="Sheet2"/>
      <sheetName val="13zx全县基金收入"/>
      <sheetName val="14zx全县基金支出"/>
      <sheetName val="15zx全县基金平衡"/>
      <sheetName val="16zx县级基金收入"/>
      <sheetName val="17zx县级基金支出"/>
      <sheetName val="18zx县级基金平衡"/>
      <sheetName val="19zx基金对下补助分镇街"/>
      <sheetName val="20zx基金对下补助分项目"/>
      <sheetName val="21zx专项债务余额"/>
      <sheetName val="22zx专项债务限额"/>
      <sheetName val="Sheet3"/>
      <sheetName val="23zx全县国资收入"/>
      <sheetName val="24zx全县国资支出"/>
      <sheetName val="25zx县级国资收入"/>
      <sheetName val="26zx县级国资支出"/>
      <sheetName val="Sheet4"/>
      <sheetName val="27zx全县社保基金收入"/>
      <sheetName val="28zx全县社保基金支出"/>
      <sheetName val="29zx全县社保结余"/>
      <sheetName val="30zx县级社保基金收入"/>
      <sheetName val="31zx县级社保基金支出"/>
      <sheetName val="32zx县级社保基金结余"/>
      <sheetName val="Sheet5"/>
      <sheetName val="33zx汇总收入"/>
      <sheetName val="34zx汇总支出"/>
      <sheetName val="35ys2020政府投资"/>
      <sheetName val="36zx全县债务余额"/>
      <sheetName val="37zx县级债务余额"/>
      <sheetName val="38zx全县债务限额"/>
      <sheetName val="Sheet6"/>
      <sheetName val="39ys全县收入"/>
      <sheetName val="40ys全县支出"/>
      <sheetName val="41ys全县平衡"/>
      <sheetName val="42ys县级收入"/>
      <sheetName val="43ys县级支出"/>
      <sheetName val="44ys县级平衡"/>
      <sheetName val="46ys对下补助分项目"/>
      <sheetName val="45ys对下补助分镇街"/>
      <sheetName val="47ys县本级经济科目"/>
      <sheetName val="48ys县级基本支出"/>
      <sheetName val="49ys县级基建支出"/>
      <sheetName val="Sheet7"/>
      <sheetName val="50ys全县基金收入"/>
      <sheetName val="51ys全县基金支出"/>
      <sheetName val="52ys全县基金平衡"/>
      <sheetName val="53ys县级基金收入"/>
      <sheetName val="54ys县级基金支出"/>
      <sheetName val="55ys县级基金平衡"/>
      <sheetName val="56ys基金对下补助分区县"/>
      <sheetName val="57ys基金对下补助分项目"/>
      <sheetName val="Sheet8"/>
      <sheetName val="58ys全县国资收入"/>
      <sheetName val="59ys全县国资支出"/>
      <sheetName val="60ys县级国资收入"/>
      <sheetName val="61ys县级国资支出"/>
      <sheetName val="Sheet9"/>
      <sheetName val="62ys全县社保基金收入"/>
      <sheetName val="63ys全县社保基金支出"/>
      <sheetName val="64ys全县社保基金结余"/>
      <sheetName val="65ys县级社保基金收入"/>
      <sheetName val="66ys县级社保基金支出"/>
      <sheetName val="67ys县级社保基金结余"/>
      <sheetName val="Sheet10"/>
      <sheetName val="68ys汇总收入"/>
      <sheetName val="69ys汇总支出"/>
      <sheetName val="70ys2022政府投资"/>
      <sheetName val="71ys政府债务还款计划"/>
      <sheetName val="72ys政府债务十年到期"/>
      <sheetName val="Sheet11"/>
      <sheetName val="Sheet12"/>
      <sheetName val="Sheet13"/>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1">
          <cell r="D41">
            <v>411125</v>
          </cell>
        </row>
      </sheetData>
      <sheetData sheetId="16"/>
      <sheetData sheetId="17"/>
      <sheetData sheetId="18">
        <row r="41">
          <cell r="D41">
            <v>411125</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一（一）"/>
      <sheetName val="1zx全县收入"/>
      <sheetName val="2zx全县支出"/>
      <sheetName val="3zx全县平衡"/>
      <sheetName val="4zx县级收入"/>
      <sheetName val="5zx县级支出"/>
      <sheetName val="6zx县级平衡"/>
      <sheetName val="7zx上级转移支付收入"/>
      <sheetName val="8zx对下补助分项目"/>
      <sheetName val="9zx县级经济科目"/>
      <sheetName val="10zx县级基建支出"/>
      <sheetName val="11zx一般债务余额"/>
      <sheetName val="12zx一般债务限额"/>
      <sheetName val="一（二）"/>
      <sheetName val="13zx全县基金收入"/>
      <sheetName val="14zx全县基金支出"/>
      <sheetName val="15zx全县基金平衡"/>
      <sheetName val="16zx县级基金收入"/>
      <sheetName val="17zx县级基金支出"/>
      <sheetName val="18zx县级基金平衡"/>
      <sheetName val="19zx上级基金对县补助分项目 "/>
      <sheetName val="20zx基金对下补助分项目"/>
      <sheetName val="21zx专项债务余额"/>
      <sheetName val="22zx专项债务限额"/>
      <sheetName val="一（三）"/>
      <sheetName val="23zx全县国资收入"/>
      <sheetName val="24zx全县国资支出"/>
      <sheetName val="25zx全县国资平衡"/>
      <sheetName val="26zx县级国资收入"/>
      <sheetName val="27zx县级国资支出"/>
      <sheetName val="28zx县级国资平衡"/>
      <sheetName val="一（四）"/>
      <sheetName val="29zx全县社保基金收入"/>
      <sheetName val="30zx全县社保基金支出"/>
      <sheetName val="31全县社保基金收支平衡表"/>
      <sheetName val="32zx全县社保结余"/>
      <sheetName val="33zx县级社保基金收入"/>
      <sheetName val="34zx县级社保基金支出"/>
      <sheetName val="35县级社保基金收支平衡表"/>
      <sheetName val="36zx县级社保基金结余"/>
      <sheetName val="一（五）"/>
      <sheetName val="37zx汇总收入"/>
      <sheetName val="38zx汇总支出"/>
      <sheetName val="39zx2022政府投资"/>
      <sheetName val="40zx全县债务余额"/>
      <sheetName val="41zx县级债务余额"/>
      <sheetName val="42zx全县债务限额"/>
      <sheetName val="二（一）"/>
      <sheetName val="43ys全县收入"/>
      <sheetName val="44ys全县支出"/>
      <sheetName val="45ys全县平衡"/>
      <sheetName val="46ys县级收入"/>
      <sheetName val="47ys县级支出"/>
      <sheetName val="48ys县级平衡"/>
      <sheetName val="49ys上级转移支付收入"/>
      <sheetName val="50ys对下补助分项目"/>
      <sheetName val="51ys县本级经济科目"/>
      <sheetName val="52ys县级基建支出"/>
      <sheetName val="二（二）"/>
      <sheetName val="53ys全县基金收入"/>
      <sheetName val="54ys全县基金支出"/>
      <sheetName val="55ys全县基金平衡"/>
      <sheetName val="56ys县级基金收入"/>
      <sheetName val="57ys县级基金支出"/>
      <sheetName val="58ys县级基金平衡"/>
      <sheetName val="59ys上级基金对县补助分项目 "/>
      <sheetName val="60ys基金对下补助分项目"/>
      <sheetName val="二（三）"/>
      <sheetName val="61ys全县国资收入"/>
      <sheetName val="62ys全县国资支出"/>
      <sheetName val="63ys全县国资平衡 (3)"/>
      <sheetName val="64ys县级国资收入"/>
      <sheetName val="65ys县级国资支出"/>
      <sheetName val="66ys县级国资平衡 (2)"/>
      <sheetName val="二（四）"/>
      <sheetName val="67ys汇总收入"/>
      <sheetName val="68ys汇总支出"/>
      <sheetName val="69ys2023政府投资"/>
      <sheetName val="70ys政府债务还款计划"/>
      <sheetName val="71ys政府债务十年到期"/>
      <sheetName val="72债券发行及还本付息情况表"/>
      <sheetName val="73新增政府债券项目实施情况表"/>
    </sheetNames>
    <sheetDataSet>
      <sheetData sheetId="0"/>
      <sheetData sheetId="1">
        <row r="32">
          <cell r="D32">
            <v>137000</v>
          </cell>
        </row>
      </sheetData>
      <sheetData sheetId="2">
        <row r="31">
          <cell r="D31">
            <v>561208.2</v>
          </cell>
        </row>
      </sheetData>
      <sheetData sheetId="3"/>
      <sheetData sheetId="4">
        <row r="32">
          <cell r="D32">
            <v>97000</v>
          </cell>
        </row>
      </sheetData>
      <sheetData sheetId="5">
        <row r="1277">
          <cell r="D1277">
            <v>415879</v>
          </cell>
        </row>
      </sheetData>
      <sheetData sheetId="6"/>
      <sheetData sheetId="7"/>
      <sheetData sheetId="8"/>
      <sheetData sheetId="9"/>
      <sheetData sheetId="10"/>
      <sheetData sheetId="11"/>
      <sheetData sheetId="12"/>
      <sheetData sheetId="13"/>
      <sheetData sheetId="14"/>
      <sheetData sheetId="15">
        <row r="41">
          <cell r="D41">
            <v>411125</v>
          </cell>
        </row>
      </sheetData>
      <sheetData sheetId="16"/>
      <sheetData sheetId="17">
        <row r="23">
          <cell r="D23">
            <v>210128</v>
          </cell>
        </row>
      </sheetData>
      <sheetData sheetId="18">
        <row r="41">
          <cell r="D41">
            <v>411125</v>
          </cell>
        </row>
      </sheetData>
      <sheetData sheetId="19"/>
      <sheetData sheetId="20"/>
      <sheetData sheetId="21"/>
      <sheetData sheetId="22"/>
      <sheetData sheetId="23"/>
      <sheetData sheetId="24"/>
      <sheetData sheetId="25">
        <row r="22">
          <cell r="D22">
            <v>80</v>
          </cell>
        </row>
      </sheetData>
      <sheetData sheetId="26">
        <row r="5">
          <cell r="D5">
            <v>56</v>
          </cell>
        </row>
      </sheetData>
      <sheetData sheetId="27"/>
      <sheetData sheetId="28"/>
      <sheetData sheetId="29">
        <row r="5">
          <cell r="D5">
            <v>56</v>
          </cell>
        </row>
      </sheetData>
      <sheetData sheetId="30"/>
      <sheetData sheetId="31"/>
      <sheetData sheetId="32">
        <row r="5">
          <cell r="D5">
            <v>42335</v>
          </cell>
        </row>
      </sheetData>
      <sheetData sheetId="33">
        <row r="5">
          <cell r="D5">
            <v>27473</v>
          </cell>
        </row>
      </sheetData>
      <sheetData sheetId="34"/>
      <sheetData sheetId="35"/>
      <sheetData sheetId="36">
        <row r="5">
          <cell r="D5">
            <v>42335</v>
          </cell>
        </row>
      </sheetData>
      <sheetData sheetId="37">
        <row r="5">
          <cell r="D5">
            <v>27473</v>
          </cell>
        </row>
      </sheetData>
      <sheetData sheetId="38"/>
      <sheetData sheetId="39"/>
      <sheetData sheetId="40"/>
      <sheetData sheetId="41"/>
      <sheetData sheetId="42"/>
      <sheetData sheetId="43"/>
      <sheetData sheetId="44"/>
      <sheetData sheetId="45"/>
      <sheetData sheetId="46"/>
      <sheetData sheetId="47"/>
      <sheetData sheetId="48"/>
      <sheetData sheetId="49">
        <row r="32">
          <cell r="B32">
            <v>494817.98</v>
          </cell>
        </row>
      </sheetData>
      <sheetData sheetId="50">
        <row r="5">
          <cell r="B5">
            <v>146000</v>
          </cell>
        </row>
      </sheetData>
      <sheetData sheetId="51"/>
      <sheetData sheetId="52">
        <row r="512">
          <cell r="C512">
            <v>383487</v>
          </cell>
        </row>
      </sheetData>
      <sheetData sheetId="53">
        <row r="5">
          <cell r="B5">
            <v>104000</v>
          </cell>
        </row>
      </sheetData>
      <sheetData sheetId="54"/>
      <sheetData sheetId="55"/>
      <sheetData sheetId="56"/>
      <sheetData sheetId="57"/>
      <sheetData sheetId="58"/>
      <sheetData sheetId="59"/>
      <sheetData sheetId="60"/>
      <sheetData sheetId="61">
        <row r="5">
          <cell r="B5">
            <v>120990</v>
          </cell>
        </row>
        <row r="12">
          <cell r="D12">
            <v>161590</v>
          </cell>
        </row>
      </sheetData>
      <sheetData sheetId="62"/>
      <sheetData sheetId="63"/>
      <sheetData sheetId="64"/>
      <sheetData sheetId="65"/>
      <sheetData sheetId="66"/>
      <sheetData sheetId="67"/>
      <sheetData sheetId="68">
        <row r="24">
          <cell r="C24">
            <v>80</v>
          </cell>
        </row>
      </sheetData>
      <sheetData sheetId="69">
        <row r="5">
          <cell r="C5">
            <v>56</v>
          </cell>
        </row>
      </sheetData>
      <sheetData sheetId="70"/>
      <sheetData sheetId="71">
        <row r="24">
          <cell r="C24">
            <v>80</v>
          </cell>
        </row>
      </sheetData>
      <sheetData sheetId="72">
        <row r="5">
          <cell r="C5">
            <v>56</v>
          </cell>
        </row>
      </sheetData>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zoomScaleSheetLayoutView="60" workbookViewId="0">
      <selection activeCell="A32" sqref="A32"/>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0</v>
      </c>
      <c r="B11" s="149"/>
      <c r="C11" s="149"/>
      <c r="D11" s="149"/>
      <c r="E11" s="149"/>
      <c r="F11" s="149"/>
      <c r="G11" s="149"/>
    </row>
    <row r="14" ht="46.5" spans="1:1">
      <c r="A14" s="150" t="s">
        <v>1</v>
      </c>
    </row>
    <row r="33" spans="4:4">
      <c r="D33" s="151"/>
    </row>
  </sheetData>
  <printOptions horizontalCentered="1"/>
  <pageMargins left="0.75" right="0.75" top="0.98" bottom="0.98" header="0.51" footer="0.51"/>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76"/>
  <sheetViews>
    <sheetView showZeros="0" zoomScaleSheetLayoutView="60" workbookViewId="0">
      <selection activeCell="A2" sqref="A2:D2"/>
    </sheetView>
  </sheetViews>
  <sheetFormatPr defaultColWidth="8.75" defaultRowHeight="14.25" outlineLevelCol="3"/>
  <cols>
    <col min="1" max="1" width="32.875" style="508" customWidth="1"/>
    <col min="2" max="2" width="14.25" style="508" customWidth="1"/>
    <col min="3" max="3" width="14.25" style="509" customWidth="1"/>
    <col min="4" max="4" width="14.25" style="510" customWidth="1"/>
    <col min="5" max="26" width="9" style="510"/>
    <col min="27" max="16384" width="8.75" style="510"/>
  </cols>
  <sheetData>
    <row r="1" ht="20.1" customHeight="1" spans="1:2">
      <c r="A1" s="511" t="s">
        <v>1238</v>
      </c>
      <c r="B1" s="511"/>
    </row>
    <row r="2" ht="60" customHeight="1" spans="1:4">
      <c r="A2" s="496" t="s">
        <v>1239</v>
      </c>
      <c r="B2" s="496"/>
      <c r="C2" s="496"/>
      <c r="D2" s="496"/>
    </row>
    <row r="3" ht="20.1" customHeight="1" spans="1:4">
      <c r="A3" s="512"/>
      <c r="B3" s="512"/>
      <c r="D3" s="513" t="s">
        <v>4</v>
      </c>
    </row>
    <row r="4" ht="35.1" customHeight="1" spans="1:4">
      <c r="A4" s="6" t="s">
        <v>5</v>
      </c>
      <c r="B4" s="6" t="s">
        <v>6</v>
      </c>
      <c r="C4" s="514" t="s">
        <v>1240</v>
      </c>
      <c r="D4" s="514" t="s">
        <v>8</v>
      </c>
    </row>
    <row r="5" ht="20.1" customHeight="1" spans="1:4">
      <c r="A5" s="207" t="s">
        <v>66</v>
      </c>
      <c r="B5" s="515">
        <f>SUM(B6,B11,B22,B30,B37,B41,B44,B48,B53,B59,B63,B68,B71)</f>
        <v>403526</v>
      </c>
      <c r="C5" s="515">
        <f>SUM(C6,C11,C22,C30,C37,C41,C44,C48,C53,C59,C63,C68,C71)</f>
        <v>504434</v>
      </c>
      <c r="D5" s="515">
        <f>SUM(D6,D11,D22,D30,D37,D41,D44,D48,D53,D59,D63,D68,D71)</f>
        <v>415879</v>
      </c>
    </row>
    <row r="6" ht="20.1" customHeight="1" spans="1:4">
      <c r="A6" s="229" t="s">
        <v>1241</v>
      </c>
      <c r="B6" s="515">
        <f>SUM(B7:B10)</f>
        <v>72384</v>
      </c>
      <c r="C6" s="515">
        <f>SUM(C7:C10)</f>
        <v>56432</v>
      </c>
      <c r="D6" s="515">
        <f>SUM(D7:D10)</f>
        <v>56432</v>
      </c>
    </row>
    <row r="7" ht="20.1" customHeight="1" spans="1:4">
      <c r="A7" s="233" t="s">
        <v>1242</v>
      </c>
      <c r="B7" s="515">
        <v>38326</v>
      </c>
      <c r="C7" s="515">
        <v>29841</v>
      </c>
      <c r="D7" s="515">
        <v>29841</v>
      </c>
    </row>
    <row r="8" ht="20.1" customHeight="1" spans="1:4">
      <c r="A8" s="233" t="s">
        <v>1243</v>
      </c>
      <c r="B8" s="515">
        <v>7688</v>
      </c>
      <c r="C8" s="515">
        <v>5405</v>
      </c>
      <c r="D8" s="515">
        <v>5405</v>
      </c>
    </row>
    <row r="9" ht="20.1" customHeight="1" spans="1:4">
      <c r="A9" s="233" t="s">
        <v>1244</v>
      </c>
      <c r="B9" s="515">
        <v>3215</v>
      </c>
      <c r="C9" s="515">
        <v>2214</v>
      </c>
      <c r="D9" s="515">
        <v>2214</v>
      </c>
    </row>
    <row r="10" ht="20.1" customHeight="1" spans="1:4">
      <c r="A10" s="233" t="s">
        <v>1245</v>
      </c>
      <c r="B10" s="515">
        <v>23155</v>
      </c>
      <c r="C10" s="515">
        <v>18972</v>
      </c>
      <c r="D10" s="515">
        <v>18972</v>
      </c>
    </row>
    <row r="11" ht="20.1" customHeight="1" spans="1:4">
      <c r="A11" s="229" t="s">
        <v>1246</v>
      </c>
      <c r="B11" s="515">
        <f>SUM(B12:B21)</f>
        <v>114755</v>
      </c>
      <c r="C11" s="515">
        <f>SUM(C12:C21)</f>
        <v>142081</v>
      </c>
      <c r="D11" s="515">
        <f>SUM(D12:D21)</f>
        <v>103026</v>
      </c>
    </row>
    <row r="12" ht="20.1" customHeight="1" spans="1:4">
      <c r="A12" s="233" t="s">
        <v>1247</v>
      </c>
      <c r="B12" s="515">
        <f>6218+454</f>
        <v>6672</v>
      </c>
      <c r="C12" s="515">
        <v>6096</v>
      </c>
      <c r="D12" s="515">
        <v>6096</v>
      </c>
    </row>
    <row r="13" ht="20.1" customHeight="1" spans="1:4">
      <c r="A13" s="233" t="s">
        <v>1248</v>
      </c>
      <c r="B13" s="515">
        <v>356</v>
      </c>
      <c r="C13" s="515">
        <v>606</v>
      </c>
      <c r="D13" s="515">
        <v>606</v>
      </c>
    </row>
    <row r="14" ht="20.1" customHeight="1" spans="1:4">
      <c r="A14" s="233" t="s">
        <v>1249</v>
      </c>
      <c r="B14" s="515">
        <v>440</v>
      </c>
      <c r="C14" s="515">
        <v>0</v>
      </c>
      <c r="D14" s="515">
        <v>0</v>
      </c>
    </row>
    <row r="15" ht="20.1" customHeight="1" spans="1:4">
      <c r="A15" s="233" t="s">
        <v>1250</v>
      </c>
      <c r="B15" s="515">
        <v>130</v>
      </c>
      <c r="C15" s="515">
        <v>90</v>
      </c>
      <c r="D15" s="515">
        <v>90</v>
      </c>
    </row>
    <row r="16" ht="20.1" customHeight="1" spans="1:4">
      <c r="A16" s="233" t="s">
        <v>1251</v>
      </c>
      <c r="B16" s="515">
        <f>1877-228+20</f>
        <v>1669</v>
      </c>
      <c r="C16" s="515">
        <v>1988</v>
      </c>
      <c r="D16" s="515">
        <v>1760</v>
      </c>
    </row>
    <row r="17" ht="20.1" customHeight="1" spans="1:4">
      <c r="A17" s="233" t="s">
        <v>1252</v>
      </c>
      <c r="B17" s="515">
        <f>736+228</f>
        <v>964</v>
      </c>
      <c r="C17" s="515">
        <v>484</v>
      </c>
      <c r="D17" s="515">
        <v>484</v>
      </c>
    </row>
    <row r="18" ht="20.1" customHeight="1" spans="1:4">
      <c r="A18" s="233" t="s">
        <v>1253</v>
      </c>
      <c r="B18" s="515">
        <v>100</v>
      </c>
      <c r="C18" s="515">
        <v>0</v>
      </c>
      <c r="D18" s="515">
        <v>0</v>
      </c>
    </row>
    <row r="19" ht="20.1" customHeight="1" spans="1:4">
      <c r="A19" s="233" t="s">
        <v>1254</v>
      </c>
      <c r="B19" s="515">
        <v>1054</v>
      </c>
      <c r="C19" s="515">
        <v>744</v>
      </c>
      <c r="D19" s="515">
        <v>744</v>
      </c>
    </row>
    <row r="20" ht="20.1" customHeight="1" spans="1:4">
      <c r="A20" s="233" t="s">
        <v>1255</v>
      </c>
      <c r="B20" s="515">
        <v>788</v>
      </c>
      <c r="C20" s="515">
        <v>529</v>
      </c>
      <c r="D20" s="515">
        <v>529</v>
      </c>
    </row>
    <row r="21" ht="20.1" customHeight="1" spans="1:4">
      <c r="A21" s="233" t="s">
        <v>1256</v>
      </c>
      <c r="B21" s="515">
        <f>103931-1348-1</f>
        <v>102582</v>
      </c>
      <c r="C21" s="515">
        <f>124281+7263</f>
        <v>131544</v>
      </c>
      <c r="D21" s="515">
        <f>107021-14304</f>
        <v>92717</v>
      </c>
    </row>
    <row r="22" ht="20.1" customHeight="1" spans="1:4">
      <c r="A22" s="229" t="s">
        <v>1257</v>
      </c>
      <c r="B22" s="515">
        <f>SUM(B23:B29)</f>
        <v>10089</v>
      </c>
      <c r="C22" s="515">
        <f>SUM(C23:C29)</f>
        <v>88340</v>
      </c>
      <c r="D22" s="515">
        <f>SUM(D23:D29)</f>
        <v>51374</v>
      </c>
    </row>
    <row r="23" ht="20.1" customHeight="1" spans="1:4">
      <c r="A23" s="233" t="s">
        <v>1258</v>
      </c>
      <c r="B23" s="515">
        <v>0</v>
      </c>
      <c r="C23" s="515">
        <v>1835</v>
      </c>
      <c r="D23" s="515">
        <v>1435</v>
      </c>
    </row>
    <row r="24" ht="20.1" customHeight="1" spans="1:4">
      <c r="A24" s="233" t="s">
        <v>1259</v>
      </c>
      <c r="B24" s="515">
        <v>5439</v>
      </c>
      <c r="C24" s="515">
        <v>44149</v>
      </c>
      <c r="D24" s="515">
        <v>34395</v>
      </c>
    </row>
    <row r="25" ht="20.1" customHeight="1" spans="1:4">
      <c r="A25" s="233" t="s">
        <v>1260</v>
      </c>
      <c r="B25" s="515">
        <v>0</v>
      </c>
      <c r="C25" s="515">
        <v>147</v>
      </c>
      <c r="D25" s="515">
        <v>147</v>
      </c>
    </row>
    <row r="26" ht="20.1" customHeight="1" spans="1:4">
      <c r="A26" s="233" t="s">
        <v>1261</v>
      </c>
      <c r="B26" s="515">
        <v>0</v>
      </c>
      <c r="C26" s="515">
        <v>1327</v>
      </c>
      <c r="D26" s="515">
        <v>1327</v>
      </c>
    </row>
    <row r="27" ht="20.1" customHeight="1" spans="1:4">
      <c r="A27" s="233" t="s">
        <v>1262</v>
      </c>
      <c r="B27" s="515">
        <v>650</v>
      </c>
      <c r="C27" s="515">
        <v>1101</v>
      </c>
      <c r="D27" s="515">
        <v>578</v>
      </c>
    </row>
    <row r="28" ht="20.1" customHeight="1" spans="1:4">
      <c r="A28" s="233" t="s">
        <v>1263</v>
      </c>
      <c r="B28" s="515">
        <v>0</v>
      </c>
      <c r="D28" s="515">
        <v>0</v>
      </c>
    </row>
    <row r="29" ht="20.1" customHeight="1" spans="1:4">
      <c r="A29" s="233" t="s">
        <v>1264</v>
      </c>
      <c r="B29" s="515">
        <v>4000</v>
      </c>
      <c r="C29" s="515">
        <v>39781</v>
      </c>
      <c r="D29" s="515">
        <v>13492</v>
      </c>
    </row>
    <row r="30" ht="20.1" customHeight="1" spans="1:4">
      <c r="A30" s="229" t="s">
        <v>1265</v>
      </c>
      <c r="B30" s="515">
        <f>SUM(B31:B36)</f>
        <v>0</v>
      </c>
      <c r="C30" s="515">
        <f>SUM(C31:C36)</f>
        <v>20237</v>
      </c>
      <c r="D30" s="515">
        <f>SUM(D31:D36)</f>
        <v>13775</v>
      </c>
    </row>
    <row r="31" ht="20.1" customHeight="1" spans="1:4">
      <c r="A31" s="233" t="s">
        <v>1258</v>
      </c>
      <c r="B31" s="515">
        <v>0</v>
      </c>
      <c r="C31" s="515">
        <v>0</v>
      </c>
      <c r="D31" s="515">
        <v>0</v>
      </c>
    </row>
    <row r="32" ht="20.1" customHeight="1" spans="1:4">
      <c r="A32" s="233" t="s">
        <v>1259</v>
      </c>
      <c r="B32" s="515">
        <v>0</v>
      </c>
      <c r="C32" s="515">
        <v>11405</v>
      </c>
      <c r="D32" s="515">
        <v>6495</v>
      </c>
    </row>
    <row r="33" ht="20.1" customHeight="1" spans="1:4">
      <c r="A33" s="233" t="s">
        <v>1260</v>
      </c>
      <c r="B33" s="515">
        <v>0</v>
      </c>
      <c r="C33" s="515">
        <v>0</v>
      </c>
      <c r="D33" s="515">
        <v>0</v>
      </c>
    </row>
    <row r="34" ht="20.1" customHeight="1" spans="1:4">
      <c r="A34" s="233" t="s">
        <v>1262</v>
      </c>
      <c r="B34" s="515">
        <v>0</v>
      </c>
      <c r="C34" s="515">
        <v>0</v>
      </c>
      <c r="D34" s="515">
        <v>0</v>
      </c>
    </row>
    <row r="35" ht="20.1" customHeight="1" spans="1:4">
      <c r="A35" s="233" t="s">
        <v>1263</v>
      </c>
      <c r="B35" s="515">
        <v>0</v>
      </c>
      <c r="C35" s="515">
        <v>0</v>
      </c>
      <c r="D35" s="515">
        <v>0</v>
      </c>
    </row>
    <row r="36" ht="20.1" customHeight="1" spans="1:4">
      <c r="A36" s="233" t="s">
        <v>1264</v>
      </c>
      <c r="B36" s="515">
        <v>0</v>
      </c>
      <c r="C36" s="515">
        <v>8832</v>
      </c>
      <c r="D36" s="515">
        <v>7280</v>
      </c>
    </row>
    <row r="37" ht="20.1" customHeight="1" spans="1:4">
      <c r="A37" s="229" t="s">
        <v>1266</v>
      </c>
      <c r="B37" s="515">
        <f>SUM(B38:B40)</f>
        <v>133150</v>
      </c>
      <c r="C37" s="515">
        <f>SUM(C38:C40)</f>
        <v>75658</v>
      </c>
      <c r="D37" s="515">
        <f>SUM(D38:D40)</f>
        <v>75320</v>
      </c>
    </row>
    <row r="38" ht="20.1" customHeight="1" spans="1:4">
      <c r="A38" s="233" t="s">
        <v>1267</v>
      </c>
      <c r="B38" s="515">
        <f>76523+54955</f>
        <v>131478</v>
      </c>
      <c r="C38" s="515">
        <v>66949</v>
      </c>
      <c r="D38" s="515">
        <v>66949</v>
      </c>
    </row>
    <row r="39" ht="20.1" customHeight="1" spans="1:4">
      <c r="A39" s="233" t="s">
        <v>1268</v>
      </c>
      <c r="B39" s="515">
        <v>1672</v>
      </c>
      <c r="C39" s="515">
        <v>8709</v>
      </c>
      <c r="D39" s="515">
        <v>8371</v>
      </c>
    </row>
    <row r="40" ht="20.1" customHeight="1" spans="1:4">
      <c r="A40" s="233" t="s">
        <v>1269</v>
      </c>
      <c r="B40" s="515">
        <v>0</v>
      </c>
      <c r="C40" s="515">
        <v>0</v>
      </c>
      <c r="D40" s="515">
        <v>0</v>
      </c>
    </row>
    <row r="41" ht="20.1" customHeight="1" spans="1:4">
      <c r="A41" s="229" t="s">
        <v>1270</v>
      </c>
      <c r="B41" s="515">
        <f>SUM(B42:B43)</f>
        <v>0</v>
      </c>
      <c r="C41" s="515">
        <f>SUM(C42:C43)</f>
        <v>10452</v>
      </c>
      <c r="D41" s="515">
        <f>SUM(D42:D43)</f>
        <v>8555</v>
      </c>
    </row>
    <row r="42" ht="20.1" customHeight="1" spans="1:4">
      <c r="A42" s="233" t="s">
        <v>1271</v>
      </c>
      <c r="B42" s="515">
        <v>0</v>
      </c>
      <c r="C42" s="515">
        <v>10452</v>
      </c>
      <c r="D42" s="515">
        <v>8555</v>
      </c>
    </row>
    <row r="43" ht="20.1" customHeight="1" spans="1:4">
      <c r="A43" s="233" t="s">
        <v>1272</v>
      </c>
      <c r="B43" s="515">
        <v>0</v>
      </c>
      <c r="C43" s="515">
        <v>0</v>
      </c>
      <c r="D43" s="515">
        <v>0</v>
      </c>
    </row>
    <row r="44" ht="20.1" customHeight="1" spans="1:4">
      <c r="A44" s="229" t="s">
        <v>1273</v>
      </c>
      <c r="B44" s="515">
        <f>SUM(B45:B47)</f>
        <v>400</v>
      </c>
      <c r="C44" s="515">
        <f>SUM(C45:C47)</f>
        <v>10786</v>
      </c>
      <c r="D44" s="515">
        <f>SUM(D45:D47)</f>
        <v>8186</v>
      </c>
    </row>
    <row r="45" ht="20.1" customHeight="1" spans="1:4">
      <c r="A45" s="233" t="s">
        <v>1274</v>
      </c>
      <c r="B45" s="515">
        <v>0</v>
      </c>
      <c r="C45" s="515">
        <v>9833</v>
      </c>
      <c r="D45" s="515">
        <v>7233</v>
      </c>
    </row>
    <row r="46" ht="20.1" customHeight="1" spans="1:4">
      <c r="A46" s="233" t="s">
        <v>1275</v>
      </c>
      <c r="B46" s="515">
        <v>0</v>
      </c>
      <c r="C46" s="515">
        <v>0</v>
      </c>
      <c r="D46" s="515">
        <v>0</v>
      </c>
    </row>
    <row r="47" ht="20.1" customHeight="1" spans="1:4">
      <c r="A47" s="233" t="s">
        <v>1276</v>
      </c>
      <c r="B47" s="515">
        <v>400</v>
      </c>
      <c r="C47" s="515">
        <v>953</v>
      </c>
      <c r="D47" s="515">
        <v>953</v>
      </c>
    </row>
    <row r="48" ht="20.1" customHeight="1" spans="1:4">
      <c r="A48" s="229" t="s">
        <v>1277</v>
      </c>
      <c r="B48" s="515">
        <f>SUM(B49:B52)</f>
        <v>0</v>
      </c>
      <c r="C48" s="515">
        <f>SUM(C49:C52)</f>
        <v>0</v>
      </c>
      <c r="D48" s="515">
        <f>SUM(D49:D52)</f>
        <v>0</v>
      </c>
    </row>
    <row r="49" ht="13.5" spans="1:4">
      <c r="A49" s="233" t="s">
        <v>1278</v>
      </c>
      <c r="B49" s="515">
        <v>0</v>
      </c>
      <c r="C49" s="515">
        <v>0</v>
      </c>
      <c r="D49" s="515">
        <v>0</v>
      </c>
    </row>
    <row r="50" ht="13.5" spans="1:4">
      <c r="A50" s="233" t="s">
        <v>1279</v>
      </c>
      <c r="B50" s="515">
        <v>0</v>
      </c>
      <c r="C50" s="515">
        <v>0</v>
      </c>
      <c r="D50" s="515">
        <v>0</v>
      </c>
    </row>
    <row r="51" ht="13.5" spans="1:4">
      <c r="A51" s="233" t="s">
        <v>1280</v>
      </c>
      <c r="B51" s="515">
        <v>0</v>
      </c>
      <c r="C51" s="515">
        <v>0</v>
      </c>
      <c r="D51" s="515">
        <v>0</v>
      </c>
    </row>
    <row r="52" ht="13.5" spans="1:4">
      <c r="A52" s="233" t="s">
        <v>1281</v>
      </c>
      <c r="B52" s="515">
        <v>0</v>
      </c>
      <c r="C52" s="515">
        <v>0</v>
      </c>
      <c r="D52" s="515">
        <v>0</v>
      </c>
    </row>
    <row r="53" ht="13.5" spans="1:4">
      <c r="A53" s="229" t="s">
        <v>1282</v>
      </c>
      <c r="B53" s="515">
        <f>SUM(B54:B58)</f>
        <v>26009</v>
      </c>
      <c r="C53" s="515">
        <f>SUM(C54:C58)</f>
        <v>59843</v>
      </c>
      <c r="D53" s="515">
        <f>SUM(D54:D58)</f>
        <v>59741</v>
      </c>
    </row>
    <row r="54" ht="13.5" spans="1:4">
      <c r="A54" s="233" t="s">
        <v>1283</v>
      </c>
      <c r="B54" s="515">
        <v>19166</v>
      </c>
      <c r="C54" s="515">
        <v>25187</v>
      </c>
      <c r="D54" s="515">
        <v>25187</v>
      </c>
    </row>
    <row r="55" ht="13.5" spans="1:4">
      <c r="A55" s="233" t="s">
        <v>1284</v>
      </c>
      <c r="B55" s="515">
        <v>0</v>
      </c>
      <c r="C55" s="515">
        <v>1544</v>
      </c>
      <c r="D55" s="515">
        <v>1544</v>
      </c>
    </row>
    <row r="56" ht="13.5" spans="1:4">
      <c r="A56" s="233" t="s">
        <v>1285</v>
      </c>
      <c r="B56" s="515">
        <v>565</v>
      </c>
      <c r="C56" s="515">
        <v>13837</v>
      </c>
      <c r="D56" s="515">
        <v>13837</v>
      </c>
    </row>
    <row r="57" ht="13.5" spans="1:4">
      <c r="A57" s="233" t="s">
        <v>1286</v>
      </c>
      <c r="B57" s="515">
        <v>0</v>
      </c>
      <c r="C57" s="515">
        <v>0</v>
      </c>
      <c r="D57" s="515">
        <v>0</v>
      </c>
    </row>
    <row r="58" ht="13.5" spans="1:4">
      <c r="A58" s="233" t="s">
        <v>1287</v>
      </c>
      <c r="B58" s="515">
        <v>6278</v>
      </c>
      <c r="C58" s="515">
        <v>19275</v>
      </c>
      <c r="D58" s="515">
        <v>19173</v>
      </c>
    </row>
    <row r="59" ht="13.5" spans="1:4">
      <c r="A59" s="229" t="s">
        <v>1288</v>
      </c>
      <c r="B59" s="515">
        <f>SUM(B60:B62)</f>
        <v>19897</v>
      </c>
      <c r="C59" s="515">
        <f>SUM(C60:C62)</f>
        <v>27199</v>
      </c>
      <c r="D59" s="515">
        <f>SUM(D60:D62)</f>
        <v>27199</v>
      </c>
    </row>
    <row r="60" ht="13.5" spans="1:4">
      <c r="A60" s="233" t="s">
        <v>1289</v>
      </c>
      <c r="B60" s="515">
        <v>19897</v>
      </c>
      <c r="C60" s="515">
        <v>27199</v>
      </c>
      <c r="D60" s="515">
        <v>27199</v>
      </c>
    </row>
    <row r="61" ht="13.5" spans="1:4">
      <c r="A61" s="233" t="s">
        <v>1290</v>
      </c>
      <c r="B61" s="516">
        <v>0</v>
      </c>
      <c r="C61" s="515">
        <v>0</v>
      </c>
      <c r="D61" s="515">
        <v>0</v>
      </c>
    </row>
    <row r="62" ht="13.5" spans="1:4">
      <c r="A62" s="517" t="s">
        <v>1291</v>
      </c>
      <c r="B62" s="515">
        <v>0</v>
      </c>
      <c r="C62" s="515">
        <v>0</v>
      </c>
      <c r="D62" s="515">
        <v>0</v>
      </c>
    </row>
    <row r="63" ht="13.5" spans="1:4">
      <c r="A63" s="229" t="s">
        <v>1292</v>
      </c>
      <c r="B63" s="515">
        <f>SUM(B64:B67)</f>
        <v>11342</v>
      </c>
      <c r="C63" s="515">
        <f>SUM(C64:C67)</f>
        <v>11935</v>
      </c>
      <c r="D63" s="515">
        <f>SUM(D64:D67)</f>
        <v>11915</v>
      </c>
    </row>
    <row r="64" ht="13.5" spans="1:4">
      <c r="A64" s="233" t="s">
        <v>1293</v>
      </c>
      <c r="B64" s="515">
        <v>11342</v>
      </c>
      <c r="C64" s="515">
        <v>11826</v>
      </c>
      <c r="D64" s="515">
        <v>11806</v>
      </c>
    </row>
    <row r="65" ht="13.5" spans="1:4">
      <c r="A65" s="233" t="s">
        <v>1294</v>
      </c>
      <c r="B65" s="515">
        <v>0</v>
      </c>
      <c r="C65" s="515">
        <v>0</v>
      </c>
      <c r="D65" s="515">
        <v>0</v>
      </c>
    </row>
    <row r="66" ht="13.5" spans="1:4">
      <c r="A66" s="233" t="s">
        <v>1295</v>
      </c>
      <c r="B66" s="515">
        <v>0</v>
      </c>
      <c r="C66" s="515">
        <v>109</v>
      </c>
      <c r="D66" s="515">
        <v>109</v>
      </c>
    </row>
    <row r="67" ht="13.5" spans="1:4">
      <c r="A67" s="233" t="s">
        <v>1296</v>
      </c>
      <c r="B67" s="515">
        <v>0</v>
      </c>
      <c r="C67" s="515">
        <v>0</v>
      </c>
      <c r="D67" s="515">
        <v>0</v>
      </c>
    </row>
    <row r="68" ht="13.5" spans="1:4">
      <c r="A68" s="229" t="s">
        <v>1297</v>
      </c>
      <c r="B68" s="515">
        <f>SUM(B69:B70)</f>
        <v>15500</v>
      </c>
      <c r="C68" s="515">
        <f>SUM(C69:C70)</f>
        <v>0</v>
      </c>
      <c r="D68" s="515">
        <f>SUM(D69:D70)</f>
        <v>0</v>
      </c>
    </row>
    <row r="69" ht="13.5" spans="1:4">
      <c r="A69" s="233" t="s">
        <v>1093</v>
      </c>
      <c r="B69" s="515">
        <v>3500</v>
      </c>
      <c r="C69" s="515">
        <v>0</v>
      </c>
      <c r="D69" s="515">
        <v>0</v>
      </c>
    </row>
    <row r="70" ht="13.5" spans="1:4">
      <c r="A70" s="233" t="s">
        <v>1298</v>
      </c>
      <c r="B70" s="515">
        <v>12000</v>
      </c>
      <c r="C70" s="515">
        <v>0</v>
      </c>
      <c r="D70" s="515">
        <v>0</v>
      </c>
    </row>
    <row r="71" ht="13.5" spans="1:4">
      <c r="A71" s="229" t="s">
        <v>1299</v>
      </c>
      <c r="B71" s="515">
        <f>SUM(B72:B76)</f>
        <v>0</v>
      </c>
      <c r="C71" s="515">
        <f>SUM(C72:C76)</f>
        <v>1471</v>
      </c>
      <c r="D71" s="515">
        <f>SUM(D72:D76)</f>
        <v>356</v>
      </c>
    </row>
    <row r="72" ht="13.5" spans="1:4">
      <c r="A72" s="233" t="s">
        <v>1300</v>
      </c>
      <c r="B72" s="515">
        <v>0</v>
      </c>
      <c r="C72" s="515">
        <v>0</v>
      </c>
      <c r="D72" s="515">
        <v>0</v>
      </c>
    </row>
    <row r="73" ht="13.5" spans="1:4">
      <c r="A73" s="233" t="s">
        <v>1301</v>
      </c>
      <c r="B73" s="515">
        <v>0</v>
      </c>
      <c r="C73" s="515">
        <v>0</v>
      </c>
      <c r="D73" s="515">
        <v>0</v>
      </c>
    </row>
    <row r="74" ht="13.5" spans="1:4">
      <c r="A74" s="233" t="s">
        <v>1302</v>
      </c>
      <c r="B74" s="515">
        <v>0</v>
      </c>
      <c r="C74" s="515">
        <v>0</v>
      </c>
      <c r="D74" s="515">
        <v>0</v>
      </c>
    </row>
    <row r="75" ht="13.5" spans="1:4">
      <c r="A75" s="233" t="s">
        <v>1303</v>
      </c>
      <c r="B75" s="515">
        <v>0</v>
      </c>
      <c r="C75" s="515">
        <v>0</v>
      </c>
      <c r="D75" s="515">
        <v>0</v>
      </c>
    </row>
    <row r="76" ht="13.5" spans="1:4">
      <c r="A76" s="233" t="s">
        <v>1094</v>
      </c>
      <c r="B76" s="518"/>
      <c r="C76" s="515">
        <v>1471</v>
      </c>
      <c r="D76" s="515">
        <v>356</v>
      </c>
    </row>
  </sheetData>
  <mergeCells count="1">
    <mergeCell ref="A2:D2"/>
  </mergeCells>
  <printOptions horizontalCentered="1"/>
  <pageMargins left="0.39" right="0.39" top="0.59" bottom="0.98" header="0.39" footer="0.39"/>
  <pageSetup paperSize="9" firstPageNumber="12" fitToHeight="2" orientation="portrait" useFirstPageNumber="1" horizontalDpi="600" verticalDpi="600"/>
  <headerFooter alignWithMargins="0">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zoomScaleSheetLayoutView="60" workbookViewId="0">
      <selection activeCell="A2" sqref="A2:C2"/>
    </sheetView>
  </sheetViews>
  <sheetFormatPr defaultColWidth="8.75" defaultRowHeight="14.25"/>
  <cols>
    <col min="1" max="1" width="45.625" style="220" customWidth="1"/>
    <col min="2" max="2" width="25.625" style="493" customWidth="1"/>
    <col min="3" max="3" width="21.375" style="220" customWidth="1"/>
    <col min="4" max="29" width="9" style="220"/>
    <col min="30" max="221" width="8.75" style="220"/>
    <col min="222" max="251" width="9" style="220"/>
    <col min="252" max="16384" width="8.75" style="128"/>
  </cols>
  <sheetData>
    <row r="1" ht="20.1" customHeight="1" spans="1:251">
      <c r="A1" s="108" t="s">
        <v>1304</v>
      </c>
      <c r="B1" s="494"/>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N1" s="495"/>
      <c r="BO1" s="495"/>
      <c r="BP1" s="495"/>
      <c r="BQ1" s="495"/>
      <c r="BR1" s="495"/>
      <c r="BS1" s="495"/>
      <c r="BT1" s="495"/>
      <c r="BU1" s="495"/>
      <c r="BV1" s="495"/>
      <c r="BW1" s="495"/>
      <c r="BX1" s="495"/>
      <c r="BY1" s="495"/>
      <c r="BZ1" s="495"/>
      <c r="CA1" s="495"/>
      <c r="CB1" s="495"/>
      <c r="CC1" s="495"/>
      <c r="CD1" s="495"/>
      <c r="CE1" s="495"/>
      <c r="CF1" s="495"/>
      <c r="CG1" s="495"/>
      <c r="CH1" s="495"/>
      <c r="CI1" s="495"/>
      <c r="CJ1" s="495"/>
      <c r="CK1" s="495"/>
      <c r="CL1" s="495"/>
      <c r="CM1" s="495"/>
      <c r="CN1" s="495"/>
      <c r="CO1" s="495"/>
      <c r="CP1" s="495"/>
      <c r="CQ1" s="495"/>
      <c r="CR1" s="495"/>
      <c r="CS1" s="495"/>
      <c r="CT1" s="495"/>
      <c r="CU1" s="495"/>
      <c r="CV1" s="495"/>
      <c r="CW1" s="495"/>
      <c r="CX1" s="495"/>
      <c r="CY1" s="495"/>
      <c r="CZ1" s="495"/>
      <c r="DA1" s="495"/>
      <c r="DB1" s="495"/>
      <c r="DC1" s="495"/>
      <c r="DD1" s="495"/>
      <c r="DE1" s="495"/>
      <c r="DF1" s="495"/>
      <c r="DG1" s="495"/>
      <c r="DH1" s="495"/>
      <c r="DI1" s="495"/>
      <c r="DJ1" s="495"/>
      <c r="DK1" s="495"/>
      <c r="DL1" s="495"/>
      <c r="DM1" s="495"/>
      <c r="DN1" s="495"/>
      <c r="DO1" s="495"/>
      <c r="DP1" s="495"/>
      <c r="DQ1" s="495"/>
      <c r="DR1" s="495"/>
      <c r="DS1" s="495"/>
      <c r="DT1" s="495"/>
      <c r="DU1" s="495"/>
      <c r="DV1" s="495"/>
      <c r="DW1" s="495"/>
      <c r="DX1" s="495"/>
      <c r="DY1" s="495"/>
      <c r="DZ1" s="495"/>
      <c r="EA1" s="495"/>
      <c r="EB1" s="495"/>
      <c r="EC1" s="495"/>
      <c r="ED1" s="495"/>
      <c r="EE1" s="495"/>
      <c r="EF1" s="495"/>
      <c r="EG1" s="495"/>
      <c r="EH1" s="495"/>
      <c r="EI1" s="495"/>
      <c r="EJ1" s="495"/>
      <c r="EK1" s="495"/>
      <c r="EL1" s="495"/>
      <c r="EM1" s="495"/>
      <c r="EN1" s="495"/>
      <c r="EO1" s="495"/>
      <c r="EP1" s="495"/>
      <c r="EQ1" s="495"/>
      <c r="ER1" s="495"/>
      <c r="ES1" s="495"/>
      <c r="ET1" s="495"/>
      <c r="EU1" s="495"/>
      <c r="EV1" s="495"/>
      <c r="EW1" s="495"/>
      <c r="EX1" s="495"/>
      <c r="EY1" s="495"/>
      <c r="EZ1" s="495"/>
      <c r="FA1" s="495"/>
      <c r="FB1" s="495"/>
      <c r="FC1" s="495"/>
      <c r="FD1" s="495"/>
      <c r="FE1" s="495"/>
      <c r="FF1" s="495"/>
      <c r="FG1" s="495"/>
      <c r="FH1" s="495"/>
      <c r="FI1" s="495"/>
      <c r="FJ1" s="495"/>
      <c r="FK1" s="495"/>
      <c r="FL1" s="495"/>
      <c r="FM1" s="495"/>
      <c r="FN1" s="495"/>
      <c r="FO1" s="495"/>
      <c r="FP1" s="495"/>
      <c r="FQ1" s="495"/>
      <c r="FR1" s="495"/>
      <c r="FS1" s="495"/>
      <c r="FT1" s="495"/>
      <c r="FU1" s="495"/>
      <c r="FV1" s="495"/>
      <c r="FW1" s="495"/>
      <c r="FX1" s="495"/>
      <c r="FY1" s="495"/>
      <c r="FZ1" s="495"/>
      <c r="GA1" s="495"/>
      <c r="GB1" s="495"/>
      <c r="GC1" s="495"/>
      <c r="GD1" s="495"/>
      <c r="GE1" s="495"/>
      <c r="GF1" s="495"/>
      <c r="GG1" s="495"/>
      <c r="GH1" s="495"/>
      <c r="GI1" s="495"/>
      <c r="GJ1" s="495"/>
      <c r="GK1" s="495"/>
      <c r="GL1" s="495"/>
      <c r="GM1" s="495"/>
      <c r="GN1" s="495"/>
      <c r="GO1" s="495"/>
      <c r="GP1" s="495"/>
      <c r="GQ1" s="495"/>
      <c r="GR1" s="495"/>
      <c r="GS1" s="495"/>
      <c r="GT1" s="495"/>
      <c r="GU1" s="495"/>
      <c r="GV1" s="495"/>
      <c r="GW1" s="495"/>
      <c r="GX1" s="495"/>
      <c r="GY1" s="495"/>
      <c r="GZ1" s="495"/>
      <c r="HA1" s="495"/>
      <c r="HB1" s="495"/>
      <c r="HC1" s="495"/>
      <c r="HD1" s="495"/>
      <c r="HE1" s="495"/>
      <c r="HF1" s="495"/>
      <c r="HG1" s="495"/>
      <c r="HH1" s="495"/>
      <c r="HI1" s="495"/>
      <c r="HJ1" s="495"/>
      <c r="HK1" s="495"/>
      <c r="HL1" s="495"/>
      <c r="HM1" s="495"/>
      <c r="HN1" s="495"/>
      <c r="HO1" s="495"/>
      <c r="HP1" s="495"/>
      <c r="HQ1" s="495"/>
      <c r="HR1" s="495"/>
      <c r="HS1" s="495"/>
      <c r="HT1" s="495"/>
      <c r="HU1" s="495"/>
      <c r="HV1" s="495"/>
      <c r="HW1" s="495"/>
      <c r="HX1" s="495"/>
      <c r="HY1" s="495"/>
      <c r="HZ1" s="495"/>
      <c r="IA1" s="495"/>
      <c r="IB1" s="495"/>
      <c r="IC1" s="495"/>
      <c r="ID1" s="495"/>
      <c r="IE1" s="495"/>
      <c r="IF1" s="495"/>
      <c r="IG1" s="495"/>
      <c r="IH1" s="495"/>
      <c r="II1" s="495"/>
      <c r="IJ1" s="495"/>
      <c r="IK1" s="495"/>
      <c r="IL1" s="495"/>
      <c r="IM1" s="495"/>
      <c r="IN1" s="495"/>
      <c r="IO1" s="495"/>
      <c r="IP1" s="495"/>
      <c r="IQ1" s="495"/>
    </row>
    <row r="2" ht="60" customHeight="1" spans="1:251">
      <c r="A2" s="496" t="s">
        <v>1305</v>
      </c>
      <c r="B2" s="496"/>
      <c r="C2" s="496"/>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95"/>
      <c r="BO2" s="495"/>
      <c r="BP2" s="495"/>
      <c r="BQ2" s="495"/>
      <c r="BR2" s="495"/>
      <c r="BS2" s="495"/>
      <c r="BT2" s="495"/>
      <c r="BU2" s="495"/>
      <c r="BV2" s="495"/>
      <c r="BW2" s="495"/>
      <c r="BX2" s="495"/>
      <c r="BY2" s="495"/>
      <c r="BZ2" s="495"/>
      <c r="CA2" s="495"/>
      <c r="CB2" s="495"/>
      <c r="CC2" s="495"/>
      <c r="CD2" s="495"/>
      <c r="CE2" s="495"/>
      <c r="CF2" s="495"/>
      <c r="CG2" s="495"/>
      <c r="CH2" s="495"/>
      <c r="CI2" s="495"/>
      <c r="CJ2" s="495"/>
      <c r="CK2" s="495"/>
      <c r="CL2" s="495"/>
      <c r="CM2" s="495"/>
      <c r="CN2" s="495"/>
      <c r="CO2" s="495"/>
      <c r="CP2" s="495"/>
      <c r="CQ2" s="495"/>
      <c r="CR2" s="495"/>
      <c r="CS2" s="495"/>
      <c r="CT2" s="495"/>
      <c r="CU2" s="495"/>
      <c r="CV2" s="495"/>
      <c r="CW2" s="495"/>
      <c r="CX2" s="495"/>
      <c r="CY2" s="495"/>
      <c r="CZ2" s="495"/>
      <c r="DA2" s="495"/>
      <c r="DB2" s="495"/>
      <c r="DC2" s="495"/>
      <c r="DD2" s="495"/>
      <c r="DE2" s="495"/>
      <c r="DF2" s="495"/>
      <c r="DG2" s="495"/>
      <c r="DH2" s="495"/>
      <c r="DI2" s="495"/>
      <c r="DJ2" s="495"/>
      <c r="DK2" s="495"/>
      <c r="DL2" s="495"/>
      <c r="DM2" s="495"/>
      <c r="DN2" s="495"/>
      <c r="DO2" s="495"/>
      <c r="DP2" s="495"/>
      <c r="DQ2" s="495"/>
      <c r="DR2" s="495"/>
      <c r="DS2" s="495"/>
      <c r="DT2" s="495"/>
      <c r="DU2" s="495"/>
      <c r="DV2" s="495"/>
      <c r="DW2" s="495"/>
      <c r="DX2" s="495"/>
      <c r="DY2" s="495"/>
      <c r="DZ2" s="495"/>
      <c r="EA2" s="495"/>
      <c r="EB2" s="495"/>
      <c r="EC2" s="495"/>
      <c r="ED2" s="495"/>
      <c r="EE2" s="495"/>
      <c r="EF2" s="495"/>
      <c r="EG2" s="495"/>
      <c r="EH2" s="495"/>
      <c r="EI2" s="495"/>
      <c r="EJ2" s="495"/>
      <c r="EK2" s="495"/>
      <c r="EL2" s="495"/>
      <c r="EM2" s="495"/>
      <c r="EN2" s="495"/>
      <c r="EO2" s="495"/>
      <c r="EP2" s="495"/>
      <c r="EQ2" s="495"/>
      <c r="ER2" s="495"/>
      <c r="ES2" s="495"/>
      <c r="ET2" s="495"/>
      <c r="EU2" s="495"/>
      <c r="EV2" s="495"/>
      <c r="EW2" s="495"/>
      <c r="EX2" s="495"/>
      <c r="EY2" s="495"/>
      <c r="EZ2" s="495"/>
      <c r="FA2" s="495"/>
      <c r="FB2" s="495"/>
      <c r="FC2" s="495"/>
      <c r="FD2" s="495"/>
      <c r="FE2" s="495"/>
      <c r="FF2" s="495"/>
      <c r="FG2" s="495"/>
      <c r="FH2" s="495"/>
      <c r="FI2" s="495"/>
      <c r="FJ2" s="495"/>
      <c r="FK2" s="495"/>
      <c r="FL2" s="495"/>
      <c r="FM2" s="495"/>
      <c r="FN2" s="495"/>
      <c r="FO2" s="495"/>
      <c r="FP2" s="495"/>
      <c r="FQ2" s="495"/>
      <c r="FR2" s="495"/>
      <c r="FS2" s="495"/>
      <c r="FT2" s="495"/>
      <c r="FU2" s="495"/>
      <c r="FV2" s="495"/>
      <c r="FW2" s="495"/>
      <c r="FX2" s="495"/>
      <c r="FY2" s="495"/>
      <c r="FZ2" s="495"/>
      <c r="GA2" s="495"/>
      <c r="GB2" s="495"/>
      <c r="GC2" s="495"/>
      <c r="GD2" s="495"/>
      <c r="GE2" s="495"/>
      <c r="GF2" s="495"/>
      <c r="GG2" s="495"/>
      <c r="GH2" s="495"/>
      <c r="GI2" s="495"/>
      <c r="GJ2" s="495"/>
      <c r="GK2" s="495"/>
      <c r="GL2" s="495"/>
      <c r="GM2" s="495"/>
      <c r="GN2" s="495"/>
      <c r="GO2" s="495"/>
      <c r="GP2" s="495"/>
      <c r="GQ2" s="495"/>
      <c r="GR2" s="495"/>
      <c r="GS2" s="495"/>
      <c r="GT2" s="495"/>
      <c r="GU2" s="495"/>
      <c r="GV2" s="495"/>
      <c r="GW2" s="495"/>
      <c r="GX2" s="495"/>
      <c r="GY2" s="495"/>
      <c r="GZ2" s="495"/>
      <c r="HA2" s="495"/>
      <c r="HB2" s="495"/>
      <c r="HC2" s="495"/>
      <c r="HD2" s="495"/>
      <c r="HE2" s="495"/>
      <c r="HF2" s="495"/>
      <c r="HG2" s="495"/>
      <c r="HH2" s="495"/>
      <c r="HI2" s="495"/>
      <c r="HJ2" s="495"/>
      <c r="HK2" s="495"/>
      <c r="HL2" s="495"/>
      <c r="HM2" s="495"/>
      <c r="HN2" s="495"/>
      <c r="HO2" s="495"/>
      <c r="HP2" s="495"/>
      <c r="HQ2" s="495"/>
      <c r="HR2" s="495"/>
      <c r="HS2" s="495"/>
      <c r="HT2" s="495"/>
      <c r="HU2" s="495"/>
      <c r="HV2" s="495"/>
      <c r="HW2" s="495"/>
      <c r="HX2" s="495"/>
      <c r="HY2" s="495"/>
      <c r="HZ2" s="495"/>
      <c r="IA2" s="495"/>
      <c r="IB2" s="495"/>
      <c r="IC2" s="495"/>
      <c r="ID2" s="495"/>
      <c r="IE2" s="495"/>
      <c r="IF2" s="495"/>
      <c r="IG2" s="495"/>
      <c r="IH2" s="495"/>
      <c r="II2" s="495"/>
      <c r="IJ2" s="495"/>
      <c r="IK2" s="495"/>
      <c r="IL2" s="495"/>
      <c r="IM2" s="495"/>
      <c r="IN2" s="495"/>
      <c r="IO2" s="495"/>
      <c r="IP2" s="495"/>
      <c r="IQ2" s="495"/>
    </row>
    <row r="3" ht="20.1" customHeight="1" spans="1:251">
      <c r="A3" s="497"/>
      <c r="C3" s="492" t="s">
        <v>4</v>
      </c>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495"/>
      <c r="BH3" s="495"/>
      <c r="BI3" s="495"/>
      <c r="BJ3" s="495"/>
      <c r="BK3" s="495"/>
      <c r="BL3" s="495"/>
      <c r="BM3" s="495"/>
      <c r="BN3" s="495"/>
      <c r="BO3" s="495"/>
      <c r="BP3" s="495"/>
      <c r="BQ3" s="495"/>
      <c r="BR3" s="495"/>
      <c r="BS3" s="495"/>
      <c r="BT3" s="495"/>
      <c r="BU3" s="495"/>
      <c r="BV3" s="495"/>
      <c r="BW3" s="495"/>
      <c r="BX3" s="495"/>
      <c r="BY3" s="495"/>
      <c r="BZ3" s="495"/>
      <c r="CA3" s="495"/>
      <c r="CB3" s="495"/>
      <c r="CC3" s="495"/>
      <c r="CD3" s="495"/>
      <c r="CE3" s="495"/>
      <c r="CF3" s="495"/>
      <c r="CG3" s="495"/>
      <c r="CH3" s="495"/>
      <c r="CI3" s="495"/>
      <c r="CJ3" s="495"/>
      <c r="CK3" s="495"/>
      <c r="CL3" s="495"/>
      <c r="CM3" s="495"/>
      <c r="CN3" s="495"/>
      <c r="CO3" s="495"/>
      <c r="CP3" s="495"/>
      <c r="CQ3" s="495"/>
      <c r="CR3" s="495"/>
      <c r="CS3" s="495"/>
      <c r="CT3" s="495"/>
      <c r="CU3" s="495"/>
      <c r="CV3" s="495"/>
      <c r="CW3" s="495"/>
      <c r="CX3" s="495"/>
      <c r="CY3" s="495"/>
      <c r="CZ3" s="495"/>
      <c r="DA3" s="495"/>
      <c r="DB3" s="495"/>
      <c r="DC3" s="495"/>
      <c r="DD3" s="495"/>
      <c r="DE3" s="495"/>
      <c r="DF3" s="495"/>
      <c r="DG3" s="495"/>
      <c r="DH3" s="495"/>
      <c r="DI3" s="495"/>
      <c r="DJ3" s="495"/>
      <c r="DK3" s="495"/>
      <c r="DL3" s="495"/>
      <c r="DM3" s="495"/>
      <c r="DN3" s="495"/>
      <c r="DO3" s="495"/>
      <c r="DP3" s="495"/>
      <c r="DQ3" s="495"/>
      <c r="DR3" s="495"/>
      <c r="DS3" s="495"/>
      <c r="DT3" s="495"/>
      <c r="DU3" s="495"/>
      <c r="DV3" s="495"/>
      <c r="DW3" s="495"/>
      <c r="DX3" s="495"/>
      <c r="DY3" s="495"/>
      <c r="DZ3" s="495"/>
      <c r="EA3" s="495"/>
      <c r="EB3" s="495"/>
      <c r="EC3" s="495"/>
      <c r="ED3" s="495"/>
      <c r="EE3" s="495"/>
      <c r="EF3" s="495"/>
      <c r="EG3" s="495"/>
      <c r="EH3" s="495"/>
      <c r="EI3" s="495"/>
      <c r="EJ3" s="495"/>
      <c r="EK3" s="495"/>
      <c r="EL3" s="495"/>
      <c r="EM3" s="495"/>
      <c r="EN3" s="495"/>
      <c r="EO3" s="495"/>
      <c r="EP3" s="495"/>
      <c r="EQ3" s="495"/>
      <c r="ER3" s="495"/>
      <c r="ES3" s="495"/>
      <c r="ET3" s="495"/>
      <c r="EU3" s="495"/>
      <c r="EV3" s="495"/>
      <c r="EW3" s="495"/>
      <c r="EX3" s="495"/>
      <c r="EY3" s="495"/>
      <c r="EZ3" s="495"/>
      <c r="FA3" s="495"/>
      <c r="FB3" s="495"/>
      <c r="FC3" s="495"/>
      <c r="FD3" s="495"/>
      <c r="FE3" s="495"/>
      <c r="FF3" s="495"/>
      <c r="FG3" s="495"/>
      <c r="FH3" s="495"/>
      <c r="FI3" s="495"/>
      <c r="FJ3" s="495"/>
      <c r="FK3" s="495"/>
      <c r="FL3" s="495"/>
      <c r="FM3" s="495"/>
      <c r="FN3" s="495"/>
      <c r="FO3" s="495"/>
      <c r="FP3" s="495"/>
      <c r="FQ3" s="495"/>
      <c r="FR3" s="495"/>
      <c r="FS3" s="495"/>
      <c r="FT3" s="495"/>
      <c r="FU3" s="495"/>
      <c r="FV3" s="495"/>
      <c r="FW3" s="495"/>
      <c r="FX3" s="495"/>
      <c r="FY3" s="495"/>
      <c r="FZ3" s="495"/>
      <c r="GA3" s="495"/>
      <c r="GB3" s="495"/>
      <c r="GC3" s="495"/>
      <c r="GD3" s="495"/>
      <c r="GE3" s="495"/>
      <c r="GF3" s="495"/>
      <c r="GG3" s="495"/>
      <c r="GH3" s="495"/>
      <c r="GI3" s="495"/>
      <c r="GJ3" s="495"/>
      <c r="GK3" s="495"/>
      <c r="GL3" s="495"/>
      <c r="GM3" s="495"/>
      <c r="GN3" s="495"/>
      <c r="GO3" s="495"/>
      <c r="GP3" s="495"/>
      <c r="GQ3" s="495"/>
      <c r="GR3" s="495"/>
      <c r="GS3" s="495"/>
      <c r="GT3" s="495"/>
      <c r="GU3" s="495"/>
      <c r="GV3" s="495"/>
      <c r="GW3" s="495"/>
      <c r="GX3" s="495"/>
      <c r="GY3" s="495"/>
      <c r="GZ3" s="495"/>
      <c r="HA3" s="495"/>
      <c r="HB3" s="495"/>
      <c r="HC3" s="495"/>
      <c r="HD3" s="495"/>
      <c r="HE3" s="495"/>
      <c r="HF3" s="495"/>
      <c r="HG3" s="495"/>
      <c r="HH3" s="495"/>
      <c r="HI3" s="495"/>
      <c r="HJ3" s="495"/>
      <c r="HK3" s="495"/>
      <c r="HL3" s="495"/>
      <c r="HM3" s="495"/>
      <c r="HN3" s="495"/>
      <c r="HO3" s="495"/>
      <c r="HP3" s="495"/>
      <c r="HQ3" s="495"/>
      <c r="HR3" s="495"/>
      <c r="HS3" s="495"/>
      <c r="HT3" s="495"/>
      <c r="HU3" s="495"/>
      <c r="HV3" s="495"/>
      <c r="HW3" s="495"/>
      <c r="HX3" s="495"/>
      <c r="HY3" s="495"/>
      <c r="HZ3" s="495"/>
      <c r="IA3" s="495"/>
      <c r="IB3" s="495"/>
      <c r="IC3" s="495"/>
      <c r="ID3" s="495"/>
      <c r="IE3" s="495"/>
      <c r="IF3" s="495"/>
      <c r="IG3" s="495"/>
      <c r="IH3" s="495"/>
      <c r="II3" s="495"/>
      <c r="IJ3" s="495"/>
      <c r="IK3" s="495"/>
      <c r="IL3" s="495"/>
      <c r="IM3" s="495"/>
      <c r="IN3" s="495"/>
      <c r="IO3" s="495"/>
      <c r="IP3" s="495"/>
      <c r="IQ3" s="495"/>
    </row>
    <row r="4" ht="35.1" customHeight="1" spans="1:251">
      <c r="A4" s="6" t="s">
        <v>5</v>
      </c>
      <c r="B4" s="498" t="s">
        <v>1174</v>
      </c>
      <c r="C4" s="498" t="s">
        <v>1306</v>
      </c>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c r="AW4" s="499"/>
      <c r="AX4" s="499"/>
      <c r="AY4" s="499"/>
      <c r="AZ4" s="499"/>
      <c r="BA4" s="499"/>
      <c r="BB4" s="499"/>
      <c r="BC4" s="499"/>
      <c r="BD4" s="499"/>
      <c r="BE4" s="499"/>
      <c r="BF4" s="499"/>
      <c r="BG4" s="499"/>
      <c r="BH4" s="499"/>
      <c r="BI4" s="499"/>
      <c r="BJ4" s="499"/>
      <c r="BK4" s="499"/>
      <c r="BL4" s="499"/>
      <c r="BM4" s="499"/>
      <c r="BN4" s="499"/>
      <c r="BO4" s="499"/>
      <c r="BP4" s="499"/>
      <c r="BQ4" s="499"/>
      <c r="BR4" s="499"/>
      <c r="BS4" s="499"/>
      <c r="BT4" s="499"/>
      <c r="BU4" s="499"/>
      <c r="BV4" s="499"/>
      <c r="BW4" s="499"/>
      <c r="BX4" s="499"/>
      <c r="BY4" s="499"/>
      <c r="BZ4" s="499"/>
      <c r="CA4" s="499"/>
      <c r="CB4" s="499"/>
      <c r="CC4" s="499"/>
      <c r="CD4" s="499"/>
      <c r="CE4" s="499"/>
      <c r="CF4" s="499"/>
      <c r="CG4" s="499"/>
      <c r="CH4" s="499"/>
      <c r="CI4" s="499"/>
      <c r="CJ4" s="499"/>
      <c r="CK4" s="499"/>
      <c r="CL4" s="499"/>
      <c r="CM4" s="499"/>
      <c r="CN4" s="499"/>
      <c r="CO4" s="499"/>
      <c r="CP4" s="499"/>
      <c r="CQ4" s="499"/>
      <c r="CR4" s="499"/>
      <c r="CS4" s="499"/>
      <c r="CT4" s="499"/>
      <c r="CU4" s="499"/>
      <c r="CV4" s="499"/>
      <c r="CW4" s="499"/>
      <c r="CX4" s="499"/>
      <c r="CY4" s="499"/>
      <c r="CZ4" s="499"/>
      <c r="DA4" s="499"/>
      <c r="DB4" s="499"/>
      <c r="DC4" s="499"/>
      <c r="DD4" s="499"/>
      <c r="DE4" s="499"/>
      <c r="DF4" s="499"/>
      <c r="DG4" s="499"/>
      <c r="DH4" s="499"/>
      <c r="DI4" s="499"/>
      <c r="DJ4" s="499"/>
      <c r="DK4" s="499"/>
      <c r="DL4" s="499"/>
      <c r="DM4" s="499"/>
      <c r="DN4" s="499"/>
      <c r="DO4" s="499"/>
      <c r="DP4" s="499"/>
      <c r="DQ4" s="499"/>
      <c r="DR4" s="499"/>
      <c r="DS4" s="499"/>
      <c r="DT4" s="499"/>
      <c r="DU4" s="499"/>
      <c r="DV4" s="499"/>
      <c r="DW4" s="499"/>
      <c r="DX4" s="499"/>
      <c r="DY4" s="499"/>
      <c r="DZ4" s="499"/>
      <c r="EA4" s="499"/>
      <c r="EB4" s="499"/>
      <c r="EC4" s="499"/>
      <c r="ED4" s="499"/>
      <c r="EE4" s="499"/>
      <c r="EF4" s="499"/>
      <c r="EG4" s="499"/>
      <c r="EH4" s="499"/>
      <c r="EI4" s="499"/>
      <c r="EJ4" s="499"/>
      <c r="EK4" s="499"/>
      <c r="EL4" s="499"/>
      <c r="EM4" s="499"/>
      <c r="EN4" s="499"/>
      <c r="EO4" s="499"/>
      <c r="EP4" s="499"/>
      <c r="EQ4" s="499"/>
      <c r="ER4" s="499"/>
      <c r="ES4" s="499"/>
      <c r="ET4" s="499"/>
      <c r="EU4" s="499"/>
      <c r="EV4" s="499"/>
      <c r="EW4" s="499"/>
      <c r="EX4" s="499"/>
      <c r="EY4" s="499"/>
      <c r="EZ4" s="499"/>
      <c r="FA4" s="499"/>
      <c r="FB4" s="499"/>
      <c r="FC4" s="499"/>
      <c r="FD4" s="499"/>
      <c r="FE4" s="499"/>
      <c r="FF4" s="499"/>
      <c r="FG4" s="499"/>
      <c r="FH4" s="499"/>
      <c r="FI4" s="499"/>
      <c r="FJ4" s="499"/>
      <c r="FK4" s="499"/>
      <c r="FL4" s="499"/>
      <c r="FM4" s="499"/>
      <c r="FN4" s="499"/>
      <c r="FO4" s="499"/>
      <c r="FP4" s="499"/>
      <c r="FQ4" s="499"/>
      <c r="FR4" s="499"/>
      <c r="FS4" s="499"/>
      <c r="FT4" s="499"/>
      <c r="FU4" s="499"/>
      <c r="FV4" s="499"/>
      <c r="FW4" s="499"/>
      <c r="FX4" s="499"/>
      <c r="FY4" s="499"/>
      <c r="FZ4" s="499"/>
      <c r="GA4" s="499"/>
      <c r="GB4" s="499"/>
      <c r="GC4" s="499"/>
      <c r="GD4" s="499"/>
      <c r="GE4" s="499"/>
      <c r="GF4" s="499"/>
      <c r="GG4" s="499"/>
      <c r="GH4" s="499"/>
      <c r="GI4" s="499"/>
      <c r="GJ4" s="499"/>
      <c r="GK4" s="499"/>
      <c r="GL4" s="499"/>
      <c r="GM4" s="499"/>
      <c r="GN4" s="499"/>
      <c r="GO4" s="499"/>
      <c r="GP4" s="499"/>
      <c r="GQ4" s="499"/>
      <c r="GR4" s="499"/>
      <c r="GS4" s="499"/>
      <c r="GT4" s="499"/>
      <c r="GU4" s="499"/>
      <c r="GV4" s="499"/>
      <c r="GW4" s="499"/>
      <c r="GX4" s="499"/>
      <c r="GY4" s="499"/>
      <c r="GZ4" s="499"/>
      <c r="HA4" s="499"/>
      <c r="HB4" s="499"/>
      <c r="HC4" s="499"/>
      <c r="HD4" s="499"/>
      <c r="HE4" s="499"/>
      <c r="HF4" s="499"/>
      <c r="HG4" s="499"/>
      <c r="HH4" s="499"/>
      <c r="HI4" s="499"/>
      <c r="HJ4" s="499"/>
      <c r="HK4" s="499"/>
      <c r="HL4" s="499"/>
      <c r="HM4" s="499"/>
      <c r="HN4" s="499"/>
      <c r="HO4" s="499"/>
      <c r="HP4" s="499"/>
      <c r="HQ4" s="499"/>
      <c r="HR4" s="499"/>
      <c r="HS4" s="499"/>
      <c r="HT4" s="499"/>
      <c r="HU4" s="499"/>
      <c r="HV4" s="499"/>
      <c r="HW4" s="499"/>
      <c r="HX4" s="499"/>
      <c r="HY4" s="499"/>
      <c r="HZ4" s="499"/>
      <c r="IA4" s="499"/>
      <c r="IB4" s="499"/>
      <c r="IC4" s="499"/>
      <c r="ID4" s="499"/>
      <c r="IE4" s="499"/>
      <c r="IF4" s="499"/>
      <c r="IG4" s="499"/>
      <c r="IH4" s="499"/>
      <c r="II4" s="499"/>
      <c r="IJ4" s="499"/>
      <c r="IK4" s="499"/>
      <c r="IL4" s="499"/>
      <c r="IM4" s="499"/>
      <c r="IN4" s="499"/>
      <c r="IO4" s="499"/>
      <c r="IP4" s="499"/>
      <c r="IQ4" s="499"/>
    </row>
    <row r="5" ht="24.95" customHeight="1" spans="1:251">
      <c r="A5" s="500" t="s">
        <v>1307</v>
      </c>
      <c r="B5" s="501">
        <f>B6+B28</f>
        <v>1595042.72</v>
      </c>
      <c r="C5" s="502"/>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499"/>
      <c r="BM5" s="499"/>
      <c r="BN5" s="499"/>
      <c r="BO5" s="499"/>
      <c r="BP5" s="499"/>
      <c r="BQ5" s="499"/>
      <c r="BR5" s="499"/>
      <c r="BS5" s="499"/>
      <c r="BT5" s="499"/>
      <c r="BU5" s="499"/>
      <c r="BV5" s="499"/>
      <c r="BW5" s="499"/>
      <c r="BX5" s="499"/>
      <c r="BY5" s="499"/>
      <c r="BZ5" s="499"/>
      <c r="CA5" s="499"/>
      <c r="CB5" s="499"/>
      <c r="CC5" s="499"/>
      <c r="CD5" s="499"/>
      <c r="CE5" s="499"/>
      <c r="CF5" s="499"/>
      <c r="CG5" s="499"/>
      <c r="CH5" s="499"/>
      <c r="CI5" s="499"/>
      <c r="CJ5" s="499"/>
      <c r="CK5" s="499"/>
      <c r="CL5" s="499"/>
      <c r="CM5" s="499"/>
      <c r="CN5" s="499"/>
      <c r="CO5" s="499"/>
      <c r="CP5" s="499"/>
      <c r="CQ5" s="499"/>
      <c r="CR5" s="499"/>
      <c r="CS5" s="499"/>
      <c r="CT5" s="499"/>
      <c r="CU5" s="499"/>
      <c r="CV5" s="499"/>
      <c r="CW5" s="499"/>
      <c r="CX5" s="499"/>
      <c r="CY5" s="499"/>
      <c r="CZ5" s="499"/>
      <c r="DA5" s="499"/>
      <c r="DB5" s="499"/>
      <c r="DC5" s="499"/>
      <c r="DD5" s="499"/>
      <c r="DE5" s="499"/>
      <c r="DF5" s="499"/>
      <c r="DG5" s="499"/>
      <c r="DH5" s="499"/>
      <c r="DI5" s="499"/>
      <c r="DJ5" s="499"/>
      <c r="DK5" s="499"/>
      <c r="DL5" s="499"/>
      <c r="DM5" s="499"/>
      <c r="DN5" s="499"/>
      <c r="DO5" s="499"/>
      <c r="DP5" s="499"/>
      <c r="DQ5" s="499"/>
      <c r="DR5" s="499"/>
      <c r="DS5" s="499"/>
      <c r="DT5" s="499"/>
      <c r="DU5" s="499"/>
      <c r="DV5" s="499"/>
      <c r="DW5" s="499"/>
      <c r="DX5" s="499"/>
      <c r="DY5" s="499"/>
      <c r="DZ5" s="499"/>
      <c r="EA5" s="499"/>
      <c r="EB5" s="499"/>
      <c r="EC5" s="499"/>
      <c r="ED5" s="499"/>
      <c r="EE5" s="499"/>
      <c r="EF5" s="499"/>
      <c r="EG5" s="499"/>
      <c r="EH5" s="499"/>
      <c r="EI5" s="499"/>
      <c r="EJ5" s="499"/>
      <c r="EK5" s="499"/>
      <c r="EL5" s="499"/>
      <c r="EM5" s="499"/>
      <c r="EN5" s="499"/>
      <c r="EO5" s="499"/>
      <c r="EP5" s="499"/>
      <c r="EQ5" s="499"/>
      <c r="ER5" s="499"/>
      <c r="ES5" s="499"/>
      <c r="ET5" s="499"/>
      <c r="EU5" s="499"/>
      <c r="EV5" s="499"/>
      <c r="EW5" s="499"/>
      <c r="EX5" s="499"/>
      <c r="EY5" s="499"/>
      <c r="EZ5" s="499"/>
      <c r="FA5" s="499"/>
      <c r="FB5" s="499"/>
      <c r="FC5" s="499"/>
      <c r="FD5" s="499"/>
      <c r="FE5" s="499"/>
      <c r="FF5" s="499"/>
      <c r="FG5" s="499"/>
      <c r="FH5" s="499"/>
      <c r="FI5" s="499"/>
      <c r="FJ5" s="499"/>
      <c r="FK5" s="499"/>
      <c r="FL5" s="499"/>
      <c r="FM5" s="499"/>
      <c r="FN5" s="499"/>
      <c r="FO5" s="499"/>
      <c r="FP5" s="499"/>
      <c r="FQ5" s="499"/>
      <c r="FR5" s="499"/>
      <c r="FS5" s="499"/>
      <c r="FT5" s="499"/>
      <c r="FU5" s="499"/>
      <c r="FV5" s="499"/>
      <c r="FW5" s="499"/>
      <c r="FX5" s="499"/>
      <c r="FY5" s="499"/>
      <c r="FZ5" s="499"/>
      <c r="GA5" s="499"/>
      <c r="GB5" s="499"/>
      <c r="GC5" s="499"/>
      <c r="GD5" s="499"/>
      <c r="GE5" s="499"/>
      <c r="GF5" s="499"/>
      <c r="GG5" s="499"/>
      <c r="GH5" s="499"/>
      <c r="GI5" s="499"/>
      <c r="GJ5" s="499"/>
      <c r="GK5" s="499"/>
      <c r="GL5" s="499"/>
      <c r="GM5" s="499"/>
      <c r="GN5" s="499"/>
      <c r="GO5" s="499"/>
      <c r="GP5" s="499"/>
      <c r="GQ5" s="499"/>
      <c r="GR5" s="499"/>
      <c r="GS5" s="499"/>
      <c r="GT5" s="499"/>
      <c r="GU5" s="499"/>
      <c r="GV5" s="499"/>
      <c r="GW5" s="499"/>
      <c r="GX5" s="499"/>
      <c r="GY5" s="499"/>
      <c r="GZ5" s="499"/>
      <c r="HA5" s="499"/>
      <c r="HB5" s="499"/>
      <c r="HC5" s="499"/>
      <c r="HD5" s="499"/>
      <c r="HE5" s="499"/>
      <c r="HF5" s="499"/>
      <c r="HG5" s="499"/>
      <c r="HH5" s="499"/>
      <c r="HI5" s="499"/>
      <c r="HJ5" s="499"/>
      <c r="HK5" s="499"/>
      <c r="HL5" s="499"/>
      <c r="HM5" s="499"/>
      <c r="HN5" s="499"/>
      <c r="HO5" s="499"/>
      <c r="HP5" s="499"/>
      <c r="HQ5" s="499"/>
      <c r="HR5" s="499"/>
      <c r="HS5" s="499"/>
      <c r="HT5" s="499"/>
      <c r="HU5" s="499"/>
      <c r="HV5" s="499"/>
      <c r="HW5" s="499"/>
      <c r="HX5" s="499"/>
      <c r="HY5" s="499"/>
      <c r="HZ5" s="499"/>
      <c r="IA5" s="499"/>
      <c r="IB5" s="499"/>
      <c r="IC5" s="499"/>
      <c r="ID5" s="499"/>
      <c r="IE5" s="499"/>
      <c r="IF5" s="499"/>
      <c r="IG5" s="499"/>
      <c r="IH5" s="499"/>
      <c r="II5" s="499"/>
      <c r="IJ5" s="499"/>
      <c r="IK5" s="499"/>
      <c r="IL5" s="499"/>
      <c r="IM5" s="499"/>
      <c r="IN5" s="499"/>
      <c r="IO5" s="499"/>
      <c r="IP5" s="499"/>
      <c r="IQ5" s="499"/>
    </row>
    <row r="6" ht="24.95" customHeight="1" spans="1:251">
      <c r="A6" s="503" t="s">
        <v>1308</v>
      </c>
      <c r="B6" s="501">
        <f>SUM(B7:B27)</f>
        <v>1595042.72</v>
      </c>
      <c r="C6" s="502"/>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c r="AS6" s="499"/>
      <c r="AT6" s="499"/>
      <c r="AU6" s="499"/>
      <c r="AV6" s="499"/>
      <c r="AW6" s="499"/>
      <c r="AX6" s="499"/>
      <c r="AY6" s="499"/>
      <c r="AZ6" s="499"/>
      <c r="BA6" s="499"/>
      <c r="BB6" s="499"/>
      <c r="BC6" s="499"/>
      <c r="BD6" s="499"/>
      <c r="BE6" s="499"/>
      <c r="BF6" s="499"/>
      <c r="BG6" s="499"/>
      <c r="BH6" s="499"/>
      <c r="BI6" s="499"/>
      <c r="BJ6" s="499"/>
      <c r="BK6" s="499"/>
      <c r="BL6" s="499"/>
      <c r="BM6" s="499"/>
      <c r="BN6" s="499"/>
      <c r="BO6" s="499"/>
      <c r="BP6" s="499"/>
      <c r="BQ6" s="499"/>
      <c r="BR6" s="499"/>
      <c r="BS6" s="499"/>
      <c r="BT6" s="499"/>
      <c r="BU6" s="499"/>
      <c r="BV6" s="499"/>
      <c r="BW6" s="499"/>
      <c r="BX6" s="499"/>
      <c r="BY6" s="499"/>
      <c r="BZ6" s="499"/>
      <c r="CA6" s="499"/>
      <c r="CB6" s="499"/>
      <c r="CC6" s="499"/>
      <c r="CD6" s="499"/>
      <c r="CE6" s="499"/>
      <c r="CF6" s="499"/>
      <c r="CG6" s="499"/>
      <c r="CH6" s="499"/>
      <c r="CI6" s="499"/>
      <c r="CJ6" s="499"/>
      <c r="CK6" s="499"/>
      <c r="CL6" s="499"/>
      <c r="CM6" s="499"/>
      <c r="CN6" s="499"/>
      <c r="CO6" s="499"/>
      <c r="CP6" s="499"/>
      <c r="CQ6" s="499"/>
      <c r="CR6" s="499"/>
      <c r="CS6" s="499"/>
      <c r="CT6" s="499"/>
      <c r="CU6" s="499"/>
      <c r="CV6" s="499"/>
      <c r="CW6" s="499"/>
      <c r="CX6" s="499"/>
      <c r="CY6" s="499"/>
      <c r="CZ6" s="499"/>
      <c r="DA6" s="499"/>
      <c r="DB6" s="499"/>
      <c r="DC6" s="499"/>
      <c r="DD6" s="499"/>
      <c r="DE6" s="499"/>
      <c r="DF6" s="499"/>
      <c r="DG6" s="499"/>
      <c r="DH6" s="499"/>
      <c r="DI6" s="499"/>
      <c r="DJ6" s="499"/>
      <c r="DK6" s="499"/>
      <c r="DL6" s="499"/>
      <c r="DM6" s="499"/>
      <c r="DN6" s="499"/>
      <c r="DO6" s="499"/>
      <c r="DP6" s="499"/>
      <c r="DQ6" s="499"/>
      <c r="DR6" s="499"/>
      <c r="DS6" s="499"/>
      <c r="DT6" s="499"/>
      <c r="DU6" s="499"/>
      <c r="DV6" s="499"/>
      <c r="DW6" s="499"/>
      <c r="DX6" s="499"/>
      <c r="DY6" s="499"/>
      <c r="DZ6" s="499"/>
      <c r="EA6" s="499"/>
      <c r="EB6" s="499"/>
      <c r="EC6" s="499"/>
      <c r="ED6" s="499"/>
      <c r="EE6" s="499"/>
      <c r="EF6" s="499"/>
      <c r="EG6" s="499"/>
      <c r="EH6" s="499"/>
      <c r="EI6" s="499"/>
      <c r="EJ6" s="499"/>
      <c r="EK6" s="499"/>
      <c r="EL6" s="499"/>
      <c r="EM6" s="499"/>
      <c r="EN6" s="499"/>
      <c r="EO6" s="499"/>
      <c r="EP6" s="499"/>
      <c r="EQ6" s="499"/>
      <c r="ER6" s="499"/>
      <c r="ES6" s="499"/>
      <c r="ET6" s="499"/>
      <c r="EU6" s="499"/>
      <c r="EV6" s="499"/>
      <c r="EW6" s="499"/>
      <c r="EX6" s="499"/>
      <c r="EY6" s="499"/>
      <c r="EZ6" s="499"/>
      <c r="FA6" s="499"/>
      <c r="FB6" s="499"/>
      <c r="FC6" s="499"/>
      <c r="FD6" s="499"/>
      <c r="FE6" s="499"/>
      <c r="FF6" s="499"/>
      <c r="FG6" s="499"/>
      <c r="FH6" s="499"/>
      <c r="FI6" s="499"/>
      <c r="FJ6" s="499"/>
      <c r="FK6" s="499"/>
      <c r="FL6" s="499"/>
      <c r="FM6" s="499"/>
      <c r="FN6" s="499"/>
      <c r="FO6" s="499"/>
      <c r="FP6" s="499"/>
      <c r="FQ6" s="499"/>
      <c r="FR6" s="499"/>
      <c r="FS6" s="499"/>
      <c r="FT6" s="499"/>
      <c r="FU6" s="499"/>
      <c r="FV6" s="499"/>
      <c r="FW6" s="499"/>
      <c r="FX6" s="499"/>
      <c r="FY6" s="499"/>
      <c r="FZ6" s="499"/>
      <c r="GA6" s="499"/>
      <c r="GB6" s="499"/>
      <c r="GC6" s="499"/>
      <c r="GD6" s="499"/>
      <c r="GE6" s="499"/>
      <c r="GF6" s="499"/>
      <c r="GG6" s="499"/>
      <c r="GH6" s="499"/>
      <c r="GI6" s="499"/>
      <c r="GJ6" s="499"/>
      <c r="GK6" s="499"/>
      <c r="GL6" s="499"/>
      <c r="GM6" s="499"/>
      <c r="GN6" s="499"/>
      <c r="GO6" s="499"/>
      <c r="GP6" s="499"/>
      <c r="GQ6" s="499"/>
      <c r="GR6" s="499"/>
      <c r="GS6" s="499"/>
      <c r="GT6" s="499"/>
      <c r="GU6" s="499"/>
      <c r="GV6" s="499"/>
      <c r="GW6" s="499"/>
      <c r="GX6" s="499"/>
      <c r="GY6" s="499"/>
      <c r="GZ6" s="499"/>
      <c r="HA6" s="499"/>
      <c r="HB6" s="499"/>
      <c r="HC6" s="499"/>
      <c r="HD6" s="499"/>
      <c r="HE6" s="499"/>
      <c r="HF6" s="499"/>
      <c r="HG6" s="499"/>
      <c r="HH6" s="499"/>
      <c r="HI6" s="499"/>
      <c r="HJ6" s="499"/>
      <c r="HK6" s="499"/>
      <c r="HL6" s="499"/>
      <c r="HM6" s="499"/>
      <c r="HN6" s="499"/>
      <c r="HO6" s="499"/>
      <c r="HP6" s="499"/>
      <c r="HQ6" s="499"/>
      <c r="HR6" s="499"/>
      <c r="HS6" s="499"/>
      <c r="HT6" s="499"/>
      <c r="HU6" s="499"/>
      <c r="HV6" s="499"/>
      <c r="HW6" s="499"/>
      <c r="HX6" s="499"/>
      <c r="HY6" s="499"/>
      <c r="HZ6" s="499"/>
      <c r="IA6" s="499"/>
      <c r="IB6" s="499"/>
      <c r="IC6" s="499"/>
      <c r="ID6" s="499"/>
      <c r="IE6" s="499"/>
      <c r="IF6" s="499"/>
      <c r="IG6" s="499"/>
      <c r="IH6" s="499"/>
      <c r="II6" s="499"/>
      <c r="IJ6" s="499"/>
      <c r="IK6" s="499"/>
      <c r="IL6" s="499"/>
      <c r="IM6" s="499"/>
      <c r="IN6" s="499"/>
      <c r="IO6" s="499"/>
      <c r="IP6" s="499"/>
      <c r="IQ6" s="499"/>
    </row>
    <row r="7" s="128" customFormat="1" ht="24.95" customHeight="1" spans="1:251">
      <c r="A7" s="504" t="s">
        <v>1309</v>
      </c>
      <c r="B7" s="505"/>
      <c r="C7" s="502"/>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499"/>
      <c r="BJ7" s="499"/>
      <c r="BK7" s="499"/>
      <c r="BL7" s="499"/>
      <c r="BM7" s="499"/>
      <c r="BN7" s="499"/>
      <c r="BO7" s="499"/>
      <c r="BP7" s="499"/>
      <c r="BQ7" s="499"/>
      <c r="BR7" s="499"/>
      <c r="BS7" s="499"/>
      <c r="BT7" s="499"/>
      <c r="BU7" s="499"/>
      <c r="BV7" s="499"/>
      <c r="BW7" s="499"/>
      <c r="BX7" s="499"/>
      <c r="BY7" s="499"/>
      <c r="BZ7" s="499"/>
      <c r="CA7" s="499"/>
      <c r="CB7" s="499"/>
      <c r="CC7" s="499"/>
      <c r="CD7" s="499"/>
      <c r="CE7" s="499"/>
      <c r="CF7" s="499"/>
      <c r="CG7" s="499"/>
      <c r="CH7" s="499"/>
      <c r="CI7" s="499"/>
      <c r="CJ7" s="499"/>
      <c r="CK7" s="499"/>
      <c r="CL7" s="499"/>
      <c r="CM7" s="499"/>
      <c r="CN7" s="499"/>
      <c r="CO7" s="499"/>
      <c r="CP7" s="499"/>
      <c r="CQ7" s="499"/>
      <c r="CR7" s="499"/>
      <c r="CS7" s="499"/>
      <c r="CT7" s="499"/>
      <c r="CU7" s="499"/>
      <c r="CV7" s="499"/>
      <c r="CW7" s="499"/>
      <c r="CX7" s="499"/>
      <c r="CY7" s="499"/>
      <c r="CZ7" s="499"/>
      <c r="DA7" s="499"/>
      <c r="DB7" s="499"/>
      <c r="DC7" s="499"/>
      <c r="DD7" s="499"/>
      <c r="DE7" s="499"/>
      <c r="DF7" s="499"/>
      <c r="DG7" s="499"/>
      <c r="DH7" s="499"/>
      <c r="DI7" s="499"/>
      <c r="DJ7" s="499"/>
      <c r="DK7" s="499"/>
      <c r="DL7" s="499"/>
      <c r="DM7" s="499"/>
      <c r="DN7" s="499"/>
      <c r="DO7" s="499"/>
      <c r="DP7" s="499"/>
      <c r="DQ7" s="499"/>
      <c r="DR7" s="499"/>
      <c r="DS7" s="499"/>
      <c r="DT7" s="499"/>
      <c r="DU7" s="499"/>
      <c r="DV7" s="499"/>
      <c r="DW7" s="499"/>
      <c r="DX7" s="499"/>
      <c r="DY7" s="499"/>
      <c r="DZ7" s="499"/>
      <c r="EA7" s="499"/>
      <c r="EB7" s="499"/>
      <c r="EC7" s="499"/>
      <c r="ED7" s="499"/>
      <c r="EE7" s="499"/>
      <c r="EF7" s="499"/>
      <c r="EG7" s="499"/>
      <c r="EH7" s="499"/>
      <c r="EI7" s="499"/>
      <c r="EJ7" s="499"/>
      <c r="EK7" s="499"/>
      <c r="EL7" s="499"/>
      <c r="EM7" s="499"/>
      <c r="EN7" s="499"/>
      <c r="EO7" s="499"/>
      <c r="EP7" s="499"/>
      <c r="EQ7" s="499"/>
      <c r="ER7" s="499"/>
      <c r="ES7" s="499"/>
      <c r="ET7" s="499"/>
      <c r="EU7" s="499"/>
      <c r="EV7" s="499"/>
      <c r="EW7" s="499"/>
      <c r="EX7" s="499"/>
      <c r="EY7" s="499"/>
      <c r="EZ7" s="499"/>
      <c r="FA7" s="499"/>
      <c r="FB7" s="499"/>
      <c r="FC7" s="499"/>
      <c r="FD7" s="499"/>
      <c r="FE7" s="499"/>
      <c r="FF7" s="499"/>
      <c r="FG7" s="499"/>
      <c r="FH7" s="499"/>
      <c r="FI7" s="499"/>
      <c r="FJ7" s="499"/>
      <c r="FK7" s="499"/>
      <c r="FL7" s="499"/>
      <c r="FM7" s="499"/>
      <c r="FN7" s="499"/>
      <c r="FO7" s="499"/>
      <c r="FP7" s="499"/>
      <c r="FQ7" s="499"/>
      <c r="FR7" s="499"/>
      <c r="FS7" s="499"/>
      <c r="FT7" s="499"/>
      <c r="FU7" s="499"/>
      <c r="FV7" s="499"/>
      <c r="FW7" s="499"/>
      <c r="FX7" s="499"/>
      <c r="FY7" s="499"/>
      <c r="FZ7" s="499"/>
      <c r="GA7" s="499"/>
      <c r="GB7" s="499"/>
      <c r="GC7" s="499"/>
      <c r="GD7" s="499"/>
      <c r="GE7" s="499"/>
      <c r="GF7" s="499"/>
      <c r="GG7" s="499"/>
      <c r="GH7" s="499"/>
      <c r="GI7" s="499"/>
      <c r="GJ7" s="499"/>
      <c r="GK7" s="499"/>
      <c r="GL7" s="499"/>
      <c r="GM7" s="499"/>
      <c r="GN7" s="499"/>
      <c r="GO7" s="499"/>
      <c r="GP7" s="499"/>
      <c r="GQ7" s="499"/>
      <c r="GR7" s="499"/>
      <c r="GS7" s="499"/>
      <c r="GT7" s="499"/>
      <c r="GU7" s="499"/>
      <c r="GV7" s="499"/>
      <c r="GW7" s="499"/>
      <c r="GX7" s="499"/>
      <c r="GY7" s="499"/>
      <c r="GZ7" s="499"/>
      <c r="HA7" s="499"/>
      <c r="HB7" s="499"/>
      <c r="HC7" s="499"/>
      <c r="HD7" s="499"/>
      <c r="HE7" s="499"/>
      <c r="HF7" s="499"/>
      <c r="HG7" s="499"/>
      <c r="HH7" s="499"/>
      <c r="HI7" s="499"/>
      <c r="HJ7" s="499"/>
      <c r="HK7" s="499"/>
      <c r="HL7" s="499"/>
      <c r="HM7" s="499"/>
      <c r="HN7" s="499"/>
      <c r="HO7" s="499"/>
      <c r="HP7" s="499"/>
      <c r="HQ7" s="499"/>
      <c r="HR7" s="499"/>
      <c r="HS7" s="499"/>
      <c r="HT7" s="499"/>
      <c r="HU7" s="499"/>
      <c r="HV7" s="499"/>
      <c r="HW7" s="499"/>
      <c r="HX7" s="499"/>
      <c r="HY7" s="499"/>
      <c r="HZ7" s="499"/>
      <c r="IA7" s="499"/>
      <c r="IB7" s="499"/>
      <c r="IC7" s="499"/>
      <c r="ID7" s="499"/>
      <c r="IE7" s="499"/>
      <c r="IF7" s="499"/>
      <c r="IG7" s="499"/>
      <c r="IH7" s="499"/>
      <c r="II7" s="499"/>
      <c r="IJ7" s="499"/>
      <c r="IK7" s="499"/>
      <c r="IL7" s="499"/>
      <c r="IM7" s="499"/>
      <c r="IN7" s="499"/>
      <c r="IO7" s="499"/>
      <c r="IP7" s="499"/>
      <c r="IQ7" s="499"/>
    </row>
    <row r="8" s="128" customFormat="1" ht="24.95" customHeight="1" spans="1:251">
      <c r="A8" s="504" t="s">
        <v>1310</v>
      </c>
      <c r="B8" s="505"/>
      <c r="C8" s="502"/>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499"/>
      <c r="BA8" s="499"/>
      <c r="BB8" s="499"/>
      <c r="BC8" s="499"/>
      <c r="BD8" s="499"/>
      <c r="BE8" s="499"/>
      <c r="BF8" s="499"/>
      <c r="BG8" s="499"/>
      <c r="BH8" s="499"/>
      <c r="BI8" s="499"/>
      <c r="BJ8" s="499"/>
      <c r="BK8" s="499"/>
      <c r="BL8" s="499"/>
      <c r="BM8" s="499"/>
      <c r="BN8" s="499"/>
      <c r="BO8" s="499"/>
      <c r="BP8" s="499"/>
      <c r="BQ8" s="499"/>
      <c r="BR8" s="499"/>
      <c r="BS8" s="499"/>
      <c r="BT8" s="499"/>
      <c r="BU8" s="499"/>
      <c r="BV8" s="499"/>
      <c r="BW8" s="499"/>
      <c r="BX8" s="499"/>
      <c r="BY8" s="499"/>
      <c r="BZ8" s="499"/>
      <c r="CA8" s="499"/>
      <c r="CB8" s="499"/>
      <c r="CC8" s="499"/>
      <c r="CD8" s="499"/>
      <c r="CE8" s="499"/>
      <c r="CF8" s="499"/>
      <c r="CG8" s="499"/>
      <c r="CH8" s="499"/>
      <c r="CI8" s="499"/>
      <c r="CJ8" s="499"/>
      <c r="CK8" s="499"/>
      <c r="CL8" s="499"/>
      <c r="CM8" s="499"/>
      <c r="CN8" s="499"/>
      <c r="CO8" s="499"/>
      <c r="CP8" s="499"/>
      <c r="CQ8" s="499"/>
      <c r="CR8" s="499"/>
      <c r="CS8" s="499"/>
      <c r="CT8" s="499"/>
      <c r="CU8" s="499"/>
      <c r="CV8" s="499"/>
      <c r="CW8" s="499"/>
      <c r="CX8" s="499"/>
      <c r="CY8" s="499"/>
      <c r="CZ8" s="499"/>
      <c r="DA8" s="499"/>
      <c r="DB8" s="499"/>
      <c r="DC8" s="499"/>
      <c r="DD8" s="499"/>
      <c r="DE8" s="499"/>
      <c r="DF8" s="499"/>
      <c r="DG8" s="499"/>
      <c r="DH8" s="499"/>
      <c r="DI8" s="499"/>
      <c r="DJ8" s="499"/>
      <c r="DK8" s="499"/>
      <c r="DL8" s="499"/>
      <c r="DM8" s="499"/>
      <c r="DN8" s="499"/>
      <c r="DO8" s="499"/>
      <c r="DP8" s="499"/>
      <c r="DQ8" s="499"/>
      <c r="DR8" s="499"/>
      <c r="DS8" s="499"/>
      <c r="DT8" s="499"/>
      <c r="DU8" s="499"/>
      <c r="DV8" s="499"/>
      <c r="DW8" s="499"/>
      <c r="DX8" s="499"/>
      <c r="DY8" s="499"/>
      <c r="DZ8" s="499"/>
      <c r="EA8" s="499"/>
      <c r="EB8" s="499"/>
      <c r="EC8" s="499"/>
      <c r="ED8" s="499"/>
      <c r="EE8" s="499"/>
      <c r="EF8" s="499"/>
      <c r="EG8" s="499"/>
      <c r="EH8" s="499"/>
      <c r="EI8" s="499"/>
      <c r="EJ8" s="499"/>
      <c r="EK8" s="499"/>
      <c r="EL8" s="499"/>
      <c r="EM8" s="499"/>
      <c r="EN8" s="499"/>
      <c r="EO8" s="499"/>
      <c r="EP8" s="499"/>
      <c r="EQ8" s="499"/>
      <c r="ER8" s="499"/>
      <c r="ES8" s="499"/>
      <c r="ET8" s="499"/>
      <c r="EU8" s="499"/>
      <c r="EV8" s="499"/>
      <c r="EW8" s="499"/>
      <c r="EX8" s="499"/>
      <c r="EY8" s="499"/>
      <c r="EZ8" s="499"/>
      <c r="FA8" s="499"/>
      <c r="FB8" s="499"/>
      <c r="FC8" s="499"/>
      <c r="FD8" s="499"/>
      <c r="FE8" s="499"/>
      <c r="FF8" s="499"/>
      <c r="FG8" s="499"/>
      <c r="FH8" s="499"/>
      <c r="FI8" s="499"/>
      <c r="FJ8" s="499"/>
      <c r="FK8" s="499"/>
      <c r="FL8" s="499"/>
      <c r="FM8" s="499"/>
      <c r="FN8" s="499"/>
      <c r="FO8" s="499"/>
      <c r="FP8" s="499"/>
      <c r="FQ8" s="499"/>
      <c r="FR8" s="499"/>
      <c r="FS8" s="499"/>
      <c r="FT8" s="499"/>
      <c r="FU8" s="499"/>
      <c r="FV8" s="499"/>
      <c r="FW8" s="499"/>
      <c r="FX8" s="499"/>
      <c r="FY8" s="499"/>
      <c r="FZ8" s="499"/>
      <c r="GA8" s="499"/>
      <c r="GB8" s="499"/>
      <c r="GC8" s="499"/>
      <c r="GD8" s="499"/>
      <c r="GE8" s="499"/>
      <c r="GF8" s="499"/>
      <c r="GG8" s="499"/>
      <c r="GH8" s="499"/>
      <c r="GI8" s="499"/>
      <c r="GJ8" s="499"/>
      <c r="GK8" s="499"/>
      <c r="GL8" s="499"/>
      <c r="GM8" s="499"/>
      <c r="GN8" s="499"/>
      <c r="GO8" s="499"/>
      <c r="GP8" s="499"/>
      <c r="GQ8" s="499"/>
      <c r="GR8" s="499"/>
      <c r="GS8" s="499"/>
      <c r="GT8" s="499"/>
      <c r="GU8" s="499"/>
      <c r="GV8" s="499"/>
      <c r="GW8" s="499"/>
      <c r="GX8" s="499"/>
      <c r="GY8" s="499"/>
      <c r="GZ8" s="499"/>
      <c r="HA8" s="499"/>
      <c r="HB8" s="499"/>
      <c r="HC8" s="499"/>
      <c r="HD8" s="499"/>
      <c r="HE8" s="499"/>
      <c r="HF8" s="499"/>
      <c r="HG8" s="499"/>
      <c r="HH8" s="499"/>
      <c r="HI8" s="499"/>
      <c r="HJ8" s="499"/>
      <c r="HK8" s="499"/>
      <c r="HL8" s="499"/>
      <c r="HM8" s="499"/>
      <c r="HN8" s="499"/>
      <c r="HO8" s="499"/>
      <c r="HP8" s="499"/>
      <c r="HQ8" s="499"/>
      <c r="HR8" s="499"/>
      <c r="HS8" s="499"/>
      <c r="HT8" s="499"/>
      <c r="HU8" s="499"/>
      <c r="HV8" s="499"/>
      <c r="HW8" s="499"/>
      <c r="HX8" s="499"/>
      <c r="HY8" s="499"/>
      <c r="HZ8" s="499"/>
      <c r="IA8" s="499"/>
      <c r="IB8" s="499"/>
      <c r="IC8" s="499"/>
      <c r="ID8" s="499"/>
      <c r="IE8" s="499"/>
      <c r="IF8" s="499"/>
      <c r="IG8" s="499"/>
      <c r="IH8" s="499"/>
      <c r="II8" s="499"/>
      <c r="IJ8" s="499"/>
      <c r="IK8" s="499"/>
      <c r="IL8" s="499"/>
      <c r="IM8" s="499"/>
      <c r="IN8" s="499"/>
      <c r="IO8" s="499"/>
      <c r="IP8" s="499"/>
      <c r="IQ8" s="499"/>
    </row>
    <row r="9" s="128" customFormat="1" ht="24.95" customHeight="1" spans="1:251">
      <c r="A9" s="504" t="s">
        <v>1311</v>
      </c>
      <c r="B9" s="505"/>
      <c r="C9" s="502"/>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499"/>
      <c r="BI9" s="499"/>
      <c r="BJ9" s="499"/>
      <c r="BK9" s="499"/>
      <c r="BL9" s="499"/>
      <c r="BM9" s="499"/>
      <c r="BN9" s="499"/>
      <c r="BO9" s="499"/>
      <c r="BP9" s="499"/>
      <c r="BQ9" s="499"/>
      <c r="BR9" s="499"/>
      <c r="BS9" s="499"/>
      <c r="BT9" s="499"/>
      <c r="BU9" s="499"/>
      <c r="BV9" s="499"/>
      <c r="BW9" s="499"/>
      <c r="BX9" s="499"/>
      <c r="BY9" s="499"/>
      <c r="BZ9" s="499"/>
      <c r="CA9" s="499"/>
      <c r="CB9" s="499"/>
      <c r="CC9" s="499"/>
      <c r="CD9" s="499"/>
      <c r="CE9" s="499"/>
      <c r="CF9" s="499"/>
      <c r="CG9" s="499"/>
      <c r="CH9" s="499"/>
      <c r="CI9" s="499"/>
      <c r="CJ9" s="499"/>
      <c r="CK9" s="499"/>
      <c r="CL9" s="499"/>
      <c r="CM9" s="499"/>
      <c r="CN9" s="499"/>
      <c r="CO9" s="499"/>
      <c r="CP9" s="499"/>
      <c r="CQ9" s="499"/>
      <c r="CR9" s="499"/>
      <c r="CS9" s="499"/>
      <c r="CT9" s="499"/>
      <c r="CU9" s="499"/>
      <c r="CV9" s="499"/>
      <c r="CW9" s="499"/>
      <c r="CX9" s="499"/>
      <c r="CY9" s="499"/>
      <c r="CZ9" s="499"/>
      <c r="DA9" s="499"/>
      <c r="DB9" s="499"/>
      <c r="DC9" s="499"/>
      <c r="DD9" s="499"/>
      <c r="DE9" s="499"/>
      <c r="DF9" s="499"/>
      <c r="DG9" s="499"/>
      <c r="DH9" s="499"/>
      <c r="DI9" s="499"/>
      <c r="DJ9" s="499"/>
      <c r="DK9" s="499"/>
      <c r="DL9" s="499"/>
      <c r="DM9" s="499"/>
      <c r="DN9" s="499"/>
      <c r="DO9" s="499"/>
      <c r="DP9" s="499"/>
      <c r="DQ9" s="499"/>
      <c r="DR9" s="499"/>
      <c r="DS9" s="499"/>
      <c r="DT9" s="499"/>
      <c r="DU9" s="499"/>
      <c r="DV9" s="499"/>
      <c r="DW9" s="499"/>
      <c r="DX9" s="499"/>
      <c r="DY9" s="499"/>
      <c r="DZ9" s="499"/>
      <c r="EA9" s="499"/>
      <c r="EB9" s="499"/>
      <c r="EC9" s="499"/>
      <c r="ED9" s="499"/>
      <c r="EE9" s="499"/>
      <c r="EF9" s="499"/>
      <c r="EG9" s="499"/>
      <c r="EH9" s="499"/>
      <c r="EI9" s="499"/>
      <c r="EJ9" s="499"/>
      <c r="EK9" s="499"/>
      <c r="EL9" s="499"/>
      <c r="EM9" s="499"/>
      <c r="EN9" s="499"/>
      <c r="EO9" s="499"/>
      <c r="EP9" s="499"/>
      <c r="EQ9" s="499"/>
      <c r="ER9" s="499"/>
      <c r="ES9" s="499"/>
      <c r="ET9" s="499"/>
      <c r="EU9" s="499"/>
      <c r="EV9" s="499"/>
      <c r="EW9" s="499"/>
      <c r="EX9" s="499"/>
      <c r="EY9" s="499"/>
      <c r="EZ9" s="499"/>
      <c r="FA9" s="499"/>
      <c r="FB9" s="499"/>
      <c r="FC9" s="499"/>
      <c r="FD9" s="499"/>
      <c r="FE9" s="499"/>
      <c r="FF9" s="499"/>
      <c r="FG9" s="499"/>
      <c r="FH9" s="499"/>
      <c r="FI9" s="499"/>
      <c r="FJ9" s="499"/>
      <c r="FK9" s="499"/>
      <c r="FL9" s="499"/>
      <c r="FM9" s="499"/>
      <c r="FN9" s="499"/>
      <c r="FO9" s="499"/>
      <c r="FP9" s="499"/>
      <c r="FQ9" s="499"/>
      <c r="FR9" s="499"/>
      <c r="FS9" s="499"/>
      <c r="FT9" s="499"/>
      <c r="FU9" s="499"/>
      <c r="FV9" s="499"/>
      <c r="FW9" s="499"/>
      <c r="FX9" s="499"/>
      <c r="FY9" s="499"/>
      <c r="FZ9" s="499"/>
      <c r="GA9" s="499"/>
      <c r="GB9" s="499"/>
      <c r="GC9" s="499"/>
      <c r="GD9" s="499"/>
      <c r="GE9" s="499"/>
      <c r="GF9" s="499"/>
      <c r="GG9" s="499"/>
      <c r="GH9" s="499"/>
      <c r="GI9" s="499"/>
      <c r="GJ9" s="499"/>
      <c r="GK9" s="499"/>
      <c r="GL9" s="499"/>
      <c r="GM9" s="499"/>
      <c r="GN9" s="499"/>
      <c r="GO9" s="499"/>
      <c r="GP9" s="499"/>
      <c r="GQ9" s="499"/>
      <c r="GR9" s="499"/>
      <c r="GS9" s="499"/>
      <c r="GT9" s="499"/>
      <c r="GU9" s="499"/>
      <c r="GV9" s="499"/>
      <c r="GW9" s="499"/>
      <c r="GX9" s="499"/>
      <c r="GY9" s="499"/>
      <c r="GZ9" s="499"/>
      <c r="HA9" s="499"/>
      <c r="HB9" s="499"/>
      <c r="HC9" s="499"/>
      <c r="HD9" s="499"/>
      <c r="HE9" s="499"/>
      <c r="HF9" s="499"/>
      <c r="HG9" s="499"/>
      <c r="HH9" s="499"/>
      <c r="HI9" s="499"/>
      <c r="HJ9" s="499"/>
      <c r="HK9" s="499"/>
      <c r="HL9" s="499"/>
      <c r="HM9" s="499"/>
      <c r="HN9" s="499"/>
      <c r="HO9" s="499"/>
      <c r="HP9" s="499"/>
      <c r="HQ9" s="499"/>
      <c r="HR9" s="499"/>
      <c r="HS9" s="499"/>
      <c r="HT9" s="499"/>
      <c r="HU9" s="499"/>
      <c r="HV9" s="499"/>
      <c r="HW9" s="499"/>
      <c r="HX9" s="499"/>
      <c r="HY9" s="499"/>
      <c r="HZ9" s="499"/>
      <c r="IA9" s="499"/>
      <c r="IB9" s="499"/>
      <c r="IC9" s="499"/>
      <c r="ID9" s="499"/>
      <c r="IE9" s="499"/>
      <c r="IF9" s="499"/>
      <c r="IG9" s="499"/>
      <c r="IH9" s="499"/>
      <c r="II9" s="499"/>
      <c r="IJ9" s="499"/>
      <c r="IK9" s="499"/>
      <c r="IL9" s="499"/>
      <c r="IM9" s="499"/>
      <c r="IN9" s="499"/>
      <c r="IO9" s="499"/>
      <c r="IP9" s="499"/>
      <c r="IQ9" s="499"/>
    </row>
    <row r="10" s="128" customFormat="1" ht="24.95" customHeight="1" spans="1:251">
      <c r="A10" s="504" t="s">
        <v>1312</v>
      </c>
      <c r="B10" s="505"/>
      <c r="C10" s="502"/>
      <c r="D10" s="499"/>
      <c r="E10" s="499"/>
      <c r="F10" s="499"/>
      <c r="G10" s="499"/>
      <c r="H10" s="499"/>
      <c r="I10" s="499"/>
      <c r="J10" s="499"/>
      <c r="K10" s="499"/>
      <c r="L10" s="499"/>
      <c r="M10" s="499"/>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499"/>
      <c r="BA10" s="499"/>
      <c r="BB10" s="499"/>
      <c r="BC10" s="499"/>
      <c r="BD10" s="499"/>
      <c r="BE10" s="499"/>
      <c r="BF10" s="499"/>
      <c r="BG10" s="499"/>
      <c r="BH10" s="499"/>
      <c r="BI10" s="499"/>
      <c r="BJ10" s="499"/>
      <c r="BK10" s="499"/>
      <c r="BL10" s="499"/>
      <c r="BM10" s="499"/>
      <c r="BN10" s="499"/>
      <c r="BO10" s="499"/>
      <c r="BP10" s="499"/>
      <c r="BQ10" s="499"/>
      <c r="BR10" s="499"/>
      <c r="BS10" s="499"/>
      <c r="BT10" s="499"/>
      <c r="BU10" s="499"/>
      <c r="BV10" s="499"/>
      <c r="BW10" s="499"/>
      <c r="BX10" s="499"/>
      <c r="BY10" s="499"/>
      <c r="BZ10" s="499"/>
      <c r="CA10" s="499"/>
      <c r="CB10" s="499"/>
      <c r="CC10" s="499"/>
      <c r="CD10" s="499"/>
      <c r="CE10" s="499"/>
      <c r="CF10" s="499"/>
      <c r="CG10" s="499"/>
      <c r="CH10" s="499"/>
      <c r="CI10" s="499"/>
      <c r="CJ10" s="499"/>
      <c r="CK10" s="499"/>
      <c r="CL10" s="499"/>
      <c r="CM10" s="499"/>
      <c r="CN10" s="499"/>
      <c r="CO10" s="499"/>
      <c r="CP10" s="499"/>
      <c r="CQ10" s="499"/>
      <c r="CR10" s="499"/>
      <c r="CS10" s="499"/>
      <c r="CT10" s="499"/>
      <c r="CU10" s="499"/>
      <c r="CV10" s="499"/>
      <c r="CW10" s="499"/>
      <c r="CX10" s="499"/>
      <c r="CY10" s="499"/>
      <c r="CZ10" s="499"/>
      <c r="DA10" s="499"/>
      <c r="DB10" s="499"/>
      <c r="DC10" s="499"/>
      <c r="DD10" s="499"/>
      <c r="DE10" s="499"/>
      <c r="DF10" s="499"/>
      <c r="DG10" s="499"/>
      <c r="DH10" s="499"/>
      <c r="DI10" s="499"/>
      <c r="DJ10" s="499"/>
      <c r="DK10" s="499"/>
      <c r="DL10" s="499"/>
      <c r="DM10" s="499"/>
      <c r="DN10" s="499"/>
      <c r="DO10" s="499"/>
      <c r="DP10" s="499"/>
      <c r="DQ10" s="499"/>
      <c r="DR10" s="499"/>
      <c r="DS10" s="499"/>
      <c r="DT10" s="499"/>
      <c r="DU10" s="499"/>
      <c r="DV10" s="499"/>
      <c r="DW10" s="499"/>
      <c r="DX10" s="499"/>
      <c r="DY10" s="499"/>
      <c r="DZ10" s="499"/>
      <c r="EA10" s="499"/>
      <c r="EB10" s="499"/>
      <c r="EC10" s="499"/>
      <c r="ED10" s="499"/>
      <c r="EE10" s="499"/>
      <c r="EF10" s="499"/>
      <c r="EG10" s="499"/>
      <c r="EH10" s="499"/>
      <c r="EI10" s="499"/>
      <c r="EJ10" s="499"/>
      <c r="EK10" s="499"/>
      <c r="EL10" s="499"/>
      <c r="EM10" s="499"/>
      <c r="EN10" s="499"/>
      <c r="EO10" s="499"/>
      <c r="EP10" s="499"/>
      <c r="EQ10" s="499"/>
      <c r="ER10" s="499"/>
      <c r="ES10" s="499"/>
      <c r="ET10" s="499"/>
      <c r="EU10" s="499"/>
      <c r="EV10" s="499"/>
      <c r="EW10" s="499"/>
      <c r="EX10" s="499"/>
      <c r="EY10" s="499"/>
      <c r="EZ10" s="499"/>
      <c r="FA10" s="499"/>
      <c r="FB10" s="499"/>
      <c r="FC10" s="499"/>
      <c r="FD10" s="499"/>
      <c r="FE10" s="499"/>
      <c r="FF10" s="499"/>
      <c r="FG10" s="499"/>
      <c r="FH10" s="499"/>
      <c r="FI10" s="499"/>
      <c r="FJ10" s="499"/>
      <c r="FK10" s="499"/>
      <c r="FL10" s="499"/>
      <c r="FM10" s="499"/>
      <c r="FN10" s="499"/>
      <c r="FO10" s="499"/>
      <c r="FP10" s="499"/>
      <c r="FQ10" s="499"/>
      <c r="FR10" s="499"/>
      <c r="FS10" s="499"/>
      <c r="FT10" s="499"/>
      <c r="FU10" s="499"/>
      <c r="FV10" s="499"/>
      <c r="FW10" s="499"/>
      <c r="FX10" s="499"/>
      <c r="FY10" s="499"/>
      <c r="FZ10" s="499"/>
      <c r="GA10" s="499"/>
      <c r="GB10" s="499"/>
      <c r="GC10" s="499"/>
      <c r="GD10" s="499"/>
      <c r="GE10" s="499"/>
      <c r="GF10" s="499"/>
      <c r="GG10" s="499"/>
      <c r="GH10" s="499"/>
      <c r="GI10" s="499"/>
      <c r="GJ10" s="499"/>
      <c r="GK10" s="499"/>
      <c r="GL10" s="499"/>
      <c r="GM10" s="499"/>
      <c r="GN10" s="499"/>
      <c r="GO10" s="499"/>
      <c r="GP10" s="499"/>
      <c r="GQ10" s="499"/>
      <c r="GR10" s="499"/>
      <c r="GS10" s="499"/>
      <c r="GT10" s="499"/>
      <c r="GU10" s="499"/>
      <c r="GV10" s="499"/>
      <c r="GW10" s="499"/>
      <c r="GX10" s="499"/>
      <c r="GY10" s="499"/>
      <c r="GZ10" s="499"/>
      <c r="HA10" s="499"/>
      <c r="HB10" s="499"/>
      <c r="HC10" s="499"/>
      <c r="HD10" s="499"/>
      <c r="HE10" s="499"/>
      <c r="HF10" s="499"/>
      <c r="HG10" s="499"/>
      <c r="HH10" s="499"/>
      <c r="HI10" s="499"/>
      <c r="HJ10" s="499"/>
      <c r="HK10" s="499"/>
      <c r="HL10" s="499"/>
      <c r="HM10" s="499"/>
      <c r="HN10" s="499"/>
      <c r="HO10" s="499"/>
      <c r="HP10" s="499"/>
      <c r="HQ10" s="499"/>
      <c r="HR10" s="499"/>
      <c r="HS10" s="499"/>
      <c r="HT10" s="499"/>
      <c r="HU10" s="499"/>
      <c r="HV10" s="499"/>
      <c r="HW10" s="499"/>
      <c r="HX10" s="499"/>
      <c r="HY10" s="499"/>
      <c r="HZ10" s="499"/>
      <c r="IA10" s="499"/>
      <c r="IB10" s="499"/>
      <c r="IC10" s="499"/>
      <c r="ID10" s="499"/>
      <c r="IE10" s="499"/>
      <c r="IF10" s="499"/>
      <c r="IG10" s="499"/>
      <c r="IH10" s="499"/>
      <c r="II10" s="499"/>
      <c r="IJ10" s="499"/>
      <c r="IK10" s="499"/>
      <c r="IL10" s="499"/>
      <c r="IM10" s="499"/>
      <c r="IN10" s="499"/>
      <c r="IO10" s="499"/>
      <c r="IP10" s="499"/>
      <c r="IQ10" s="499"/>
    </row>
    <row r="11" s="128" customFormat="1" ht="24.95" customHeight="1" spans="1:251">
      <c r="A11" s="504" t="s">
        <v>1313</v>
      </c>
      <c r="B11" s="505"/>
      <c r="C11" s="502"/>
      <c r="D11" s="499"/>
      <c r="E11" s="499"/>
      <c r="F11" s="499"/>
      <c r="G11" s="499"/>
      <c r="H11" s="499"/>
      <c r="I11" s="499"/>
      <c r="J11" s="499"/>
      <c r="K11" s="499"/>
      <c r="L11" s="499"/>
      <c r="M11" s="499"/>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499"/>
      <c r="AY11" s="499"/>
      <c r="AZ11" s="499"/>
      <c r="BA11" s="499"/>
      <c r="BB11" s="499"/>
      <c r="BC11" s="499"/>
      <c r="BD11" s="499"/>
      <c r="BE11" s="499"/>
      <c r="BF11" s="499"/>
      <c r="BG11" s="499"/>
      <c r="BH11" s="499"/>
      <c r="BI11" s="499"/>
      <c r="BJ11" s="499"/>
      <c r="BK11" s="499"/>
      <c r="BL11" s="499"/>
      <c r="BM11" s="499"/>
      <c r="BN11" s="499"/>
      <c r="BO11" s="499"/>
      <c r="BP11" s="499"/>
      <c r="BQ11" s="499"/>
      <c r="BR11" s="499"/>
      <c r="BS11" s="499"/>
      <c r="BT11" s="499"/>
      <c r="BU11" s="499"/>
      <c r="BV11" s="499"/>
      <c r="BW11" s="499"/>
      <c r="BX11" s="499"/>
      <c r="BY11" s="499"/>
      <c r="BZ11" s="499"/>
      <c r="CA11" s="499"/>
      <c r="CB11" s="499"/>
      <c r="CC11" s="499"/>
      <c r="CD11" s="499"/>
      <c r="CE11" s="499"/>
      <c r="CF11" s="499"/>
      <c r="CG11" s="499"/>
      <c r="CH11" s="499"/>
      <c r="CI11" s="499"/>
      <c r="CJ11" s="499"/>
      <c r="CK11" s="499"/>
      <c r="CL11" s="499"/>
      <c r="CM11" s="499"/>
      <c r="CN11" s="499"/>
      <c r="CO11" s="499"/>
      <c r="CP11" s="499"/>
      <c r="CQ11" s="499"/>
      <c r="CR11" s="499"/>
      <c r="CS11" s="499"/>
      <c r="CT11" s="499"/>
      <c r="CU11" s="499"/>
      <c r="CV11" s="499"/>
      <c r="CW11" s="499"/>
      <c r="CX11" s="499"/>
      <c r="CY11" s="499"/>
      <c r="CZ11" s="499"/>
      <c r="DA11" s="499"/>
      <c r="DB11" s="499"/>
      <c r="DC11" s="499"/>
      <c r="DD11" s="499"/>
      <c r="DE11" s="499"/>
      <c r="DF11" s="499"/>
      <c r="DG11" s="499"/>
      <c r="DH11" s="499"/>
      <c r="DI11" s="499"/>
      <c r="DJ11" s="499"/>
      <c r="DK11" s="499"/>
      <c r="DL11" s="499"/>
      <c r="DM11" s="499"/>
      <c r="DN11" s="499"/>
      <c r="DO11" s="499"/>
      <c r="DP11" s="499"/>
      <c r="DQ11" s="499"/>
      <c r="DR11" s="499"/>
      <c r="DS11" s="499"/>
      <c r="DT11" s="499"/>
      <c r="DU11" s="499"/>
      <c r="DV11" s="499"/>
      <c r="DW11" s="499"/>
      <c r="DX11" s="499"/>
      <c r="DY11" s="499"/>
      <c r="DZ11" s="499"/>
      <c r="EA11" s="499"/>
      <c r="EB11" s="499"/>
      <c r="EC11" s="499"/>
      <c r="ED11" s="499"/>
      <c r="EE11" s="499"/>
      <c r="EF11" s="499"/>
      <c r="EG11" s="499"/>
      <c r="EH11" s="499"/>
      <c r="EI11" s="499"/>
      <c r="EJ11" s="499"/>
      <c r="EK11" s="499"/>
      <c r="EL11" s="499"/>
      <c r="EM11" s="499"/>
      <c r="EN11" s="499"/>
      <c r="EO11" s="499"/>
      <c r="EP11" s="499"/>
      <c r="EQ11" s="499"/>
      <c r="ER11" s="499"/>
      <c r="ES11" s="499"/>
      <c r="ET11" s="499"/>
      <c r="EU11" s="499"/>
      <c r="EV11" s="499"/>
      <c r="EW11" s="499"/>
      <c r="EX11" s="499"/>
      <c r="EY11" s="499"/>
      <c r="EZ11" s="499"/>
      <c r="FA11" s="499"/>
      <c r="FB11" s="499"/>
      <c r="FC11" s="499"/>
      <c r="FD11" s="499"/>
      <c r="FE11" s="499"/>
      <c r="FF11" s="499"/>
      <c r="FG11" s="499"/>
      <c r="FH11" s="499"/>
      <c r="FI11" s="499"/>
      <c r="FJ11" s="499"/>
      <c r="FK11" s="499"/>
      <c r="FL11" s="499"/>
      <c r="FM11" s="499"/>
      <c r="FN11" s="499"/>
      <c r="FO11" s="499"/>
      <c r="FP11" s="499"/>
      <c r="FQ11" s="499"/>
      <c r="FR11" s="499"/>
      <c r="FS11" s="499"/>
      <c r="FT11" s="499"/>
      <c r="FU11" s="499"/>
      <c r="FV11" s="499"/>
      <c r="FW11" s="499"/>
      <c r="FX11" s="499"/>
      <c r="FY11" s="499"/>
      <c r="FZ11" s="499"/>
      <c r="GA11" s="499"/>
      <c r="GB11" s="499"/>
      <c r="GC11" s="499"/>
      <c r="GD11" s="499"/>
      <c r="GE11" s="499"/>
      <c r="GF11" s="499"/>
      <c r="GG11" s="499"/>
      <c r="GH11" s="499"/>
      <c r="GI11" s="499"/>
      <c r="GJ11" s="499"/>
      <c r="GK11" s="499"/>
      <c r="GL11" s="499"/>
      <c r="GM11" s="499"/>
      <c r="GN11" s="499"/>
      <c r="GO11" s="499"/>
      <c r="GP11" s="499"/>
      <c r="GQ11" s="499"/>
      <c r="GR11" s="499"/>
      <c r="GS11" s="499"/>
      <c r="GT11" s="499"/>
      <c r="GU11" s="499"/>
      <c r="GV11" s="499"/>
      <c r="GW11" s="499"/>
      <c r="GX11" s="499"/>
      <c r="GY11" s="499"/>
      <c r="GZ11" s="499"/>
      <c r="HA11" s="499"/>
      <c r="HB11" s="499"/>
      <c r="HC11" s="499"/>
      <c r="HD11" s="499"/>
      <c r="HE11" s="499"/>
      <c r="HF11" s="499"/>
      <c r="HG11" s="499"/>
      <c r="HH11" s="499"/>
      <c r="HI11" s="499"/>
      <c r="HJ11" s="499"/>
      <c r="HK11" s="499"/>
      <c r="HL11" s="499"/>
      <c r="HM11" s="499"/>
      <c r="HN11" s="499"/>
      <c r="HO11" s="499"/>
      <c r="HP11" s="499"/>
      <c r="HQ11" s="499"/>
      <c r="HR11" s="499"/>
      <c r="HS11" s="499"/>
      <c r="HT11" s="499"/>
      <c r="HU11" s="499"/>
      <c r="HV11" s="499"/>
      <c r="HW11" s="499"/>
      <c r="HX11" s="499"/>
      <c r="HY11" s="499"/>
      <c r="HZ11" s="499"/>
      <c r="IA11" s="499"/>
      <c r="IB11" s="499"/>
      <c r="IC11" s="499"/>
      <c r="ID11" s="499"/>
      <c r="IE11" s="499"/>
      <c r="IF11" s="499"/>
      <c r="IG11" s="499"/>
      <c r="IH11" s="499"/>
      <c r="II11" s="499"/>
      <c r="IJ11" s="499"/>
      <c r="IK11" s="499"/>
      <c r="IL11" s="499"/>
      <c r="IM11" s="499"/>
      <c r="IN11" s="499"/>
      <c r="IO11" s="499"/>
      <c r="IP11" s="499"/>
      <c r="IQ11" s="499"/>
    </row>
    <row r="12" s="128" customFormat="1" ht="24.95" customHeight="1" spans="1:251">
      <c r="A12" s="504" t="s">
        <v>1314</v>
      </c>
      <c r="B12" s="505"/>
      <c r="C12" s="502"/>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499"/>
      <c r="AO12" s="499"/>
      <c r="AP12" s="499"/>
      <c r="AQ12" s="499"/>
      <c r="AR12" s="499"/>
      <c r="AS12" s="499"/>
      <c r="AT12" s="499"/>
      <c r="AU12" s="499"/>
      <c r="AV12" s="499"/>
      <c r="AW12" s="499"/>
      <c r="AX12" s="499"/>
      <c r="AY12" s="499"/>
      <c r="AZ12" s="499"/>
      <c r="BA12" s="499"/>
      <c r="BB12" s="499"/>
      <c r="BC12" s="499"/>
      <c r="BD12" s="499"/>
      <c r="BE12" s="499"/>
      <c r="BF12" s="499"/>
      <c r="BG12" s="499"/>
      <c r="BH12" s="499"/>
      <c r="BI12" s="499"/>
      <c r="BJ12" s="499"/>
      <c r="BK12" s="499"/>
      <c r="BL12" s="499"/>
      <c r="BM12" s="499"/>
      <c r="BN12" s="499"/>
      <c r="BO12" s="499"/>
      <c r="BP12" s="499"/>
      <c r="BQ12" s="499"/>
      <c r="BR12" s="499"/>
      <c r="BS12" s="499"/>
      <c r="BT12" s="499"/>
      <c r="BU12" s="499"/>
      <c r="BV12" s="499"/>
      <c r="BW12" s="499"/>
      <c r="BX12" s="499"/>
      <c r="BY12" s="499"/>
      <c r="BZ12" s="499"/>
      <c r="CA12" s="499"/>
      <c r="CB12" s="499"/>
      <c r="CC12" s="499"/>
      <c r="CD12" s="499"/>
      <c r="CE12" s="499"/>
      <c r="CF12" s="499"/>
      <c r="CG12" s="499"/>
      <c r="CH12" s="499"/>
      <c r="CI12" s="499"/>
      <c r="CJ12" s="499"/>
      <c r="CK12" s="499"/>
      <c r="CL12" s="499"/>
      <c r="CM12" s="499"/>
      <c r="CN12" s="499"/>
      <c r="CO12" s="499"/>
      <c r="CP12" s="499"/>
      <c r="CQ12" s="499"/>
      <c r="CR12" s="499"/>
      <c r="CS12" s="499"/>
      <c r="CT12" s="499"/>
      <c r="CU12" s="499"/>
      <c r="CV12" s="499"/>
      <c r="CW12" s="499"/>
      <c r="CX12" s="499"/>
      <c r="CY12" s="499"/>
      <c r="CZ12" s="499"/>
      <c r="DA12" s="499"/>
      <c r="DB12" s="499"/>
      <c r="DC12" s="499"/>
      <c r="DD12" s="499"/>
      <c r="DE12" s="499"/>
      <c r="DF12" s="499"/>
      <c r="DG12" s="499"/>
      <c r="DH12" s="499"/>
      <c r="DI12" s="499"/>
      <c r="DJ12" s="499"/>
      <c r="DK12" s="499"/>
      <c r="DL12" s="499"/>
      <c r="DM12" s="499"/>
      <c r="DN12" s="499"/>
      <c r="DO12" s="499"/>
      <c r="DP12" s="499"/>
      <c r="DQ12" s="499"/>
      <c r="DR12" s="499"/>
      <c r="DS12" s="499"/>
      <c r="DT12" s="499"/>
      <c r="DU12" s="499"/>
      <c r="DV12" s="499"/>
      <c r="DW12" s="499"/>
      <c r="DX12" s="499"/>
      <c r="DY12" s="499"/>
      <c r="DZ12" s="499"/>
      <c r="EA12" s="499"/>
      <c r="EB12" s="499"/>
      <c r="EC12" s="499"/>
      <c r="ED12" s="499"/>
      <c r="EE12" s="499"/>
      <c r="EF12" s="499"/>
      <c r="EG12" s="499"/>
      <c r="EH12" s="499"/>
      <c r="EI12" s="499"/>
      <c r="EJ12" s="499"/>
      <c r="EK12" s="499"/>
      <c r="EL12" s="499"/>
      <c r="EM12" s="499"/>
      <c r="EN12" s="499"/>
      <c r="EO12" s="499"/>
      <c r="EP12" s="499"/>
      <c r="EQ12" s="499"/>
      <c r="ER12" s="499"/>
      <c r="ES12" s="499"/>
      <c r="ET12" s="499"/>
      <c r="EU12" s="499"/>
      <c r="EV12" s="499"/>
      <c r="EW12" s="499"/>
      <c r="EX12" s="499"/>
      <c r="EY12" s="499"/>
      <c r="EZ12" s="499"/>
      <c r="FA12" s="499"/>
      <c r="FB12" s="499"/>
      <c r="FC12" s="499"/>
      <c r="FD12" s="499"/>
      <c r="FE12" s="499"/>
      <c r="FF12" s="499"/>
      <c r="FG12" s="499"/>
      <c r="FH12" s="499"/>
      <c r="FI12" s="499"/>
      <c r="FJ12" s="499"/>
      <c r="FK12" s="499"/>
      <c r="FL12" s="499"/>
      <c r="FM12" s="499"/>
      <c r="FN12" s="499"/>
      <c r="FO12" s="499"/>
      <c r="FP12" s="499"/>
      <c r="FQ12" s="499"/>
      <c r="FR12" s="499"/>
      <c r="FS12" s="499"/>
      <c r="FT12" s="499"/>
      <c r="FU12" s="499"/>
      <c r="FV12" s="499"/>
      <c r="FW12" s="499"/>
      <c r="FX12" s="499"/>
      <c r="FY12" s="499"/>
      <c r="FZ12" s="499"/>
      <c r="GA12" s="499"/>
      <c r="GB12" s="499"/>
      <c r="GC12" s="499"/>
      <c r="GD12" s="499"/>
      <c r="GE12" s="499"/>
      <c r="GF12" s="499"/>
      <c r="GG12" s="499"/>
      <c r="GH12" s="499"/>
      <c r="GI12" s="499"/>
      <c r="GJ12" s="499"/>
      <c r="GK12" s="499"/>
      <c r="GL12" s="499"/>
      <c r="GM12" s="499"/>
      <c r="GN12" s="499"/>
      <c r="GO12" s="499"/>
      <c r="GP12" s="499"/>
      <c r="GQ12" s="499"/>
      <c r="GR12" s="499"/>
      <c r="GS12" s="499"/>
      <c r="GT12" s="499"/>
      <c r="GU12" s="499"/>
      <c r="GV12" s="499"/>
      <c r="GW12" s="499"/>
      <c r="GX12" s="499"/>
      <c r="GY12" s="499"/>
      <c r="GZ12" s="499"/>
      <c r="HA12" s="499"/>
      <c r="HB12" s="499"/>
      <c r="HC12" s="499"/>
      <c r="HD12" s="499"/>
      <c r="HE12" s="499"/>
      <c r="HF12" s="499"/>
      <c r="HG12" s="499"/>
      <c r="HH12" s="499"/>
      <c r="HI12" s="499"/>
      <c r="HJ12" s="499"/>
      <c r="HK12" s="499"/>
      <c r="HL12" s="499"/>
      <c r="HM12" s="499"/>
      <c r="HN12" s="499"/>
      <c r="HO12" s="499"/>
      <c r="HP12" s="499"/>
      <c r="HQ12" s="499"/>
      <c r="HR12" s="499"/>
      <c r="HS12" s="499"/>
      <c r="HT12" s="499"/>
      <c r="HU12" s="499"/>
      <c r="HV12" s="499"/>
      <c r="HW12" s="499"/>
      <c r="HX12" s="499"/>
      <c r="HY12" s="499"/>
      <c r="HZ12" s="499"/>
      <c r="IA12" s="499"/>
      <c r="IB12" s="499"/>
      <c r="IC12" s="499"/>
      <c r="ID12" s="499"/>
      <c r="IE12" s="499"/>
      <c r="IF12" s="499"/>
      <c r="IG12" s="499"/>
      <c r="IH12" s="499"/>
      <c r="II12" s="499"/>
      <c r="IJ12" s="499"/>
      <c r="IK12" s="499"/>
      <c r="IL12" s="499"/>
      <c r="IM12" s="499"/>
      <c r="IN12" s="499"/>
      <c r="IO12" s="499"/>
      <c r="IP12" s="499"/>
      <c r="IQ12" s="499"/>
    </row>
    <row r="13" s="128" customFormat="1" ht="24.95" customHeight="1" spans="1:251">
      <c r="A13" s="504" t="s">
        <v>1315</v>
      </c>
      <c r="B13" s="505"/>
      <c r="C13" s="502"/>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O13" s="499"/>
      <c r="AP13" s="499"/>
      <c r="AQ13" s="499"/>
      <c r="AR13" s="499"/>
      <c r="AS13" s="499"/>
      <c r="AT13" s="499"/>
      <c r="AU13" s="499"/>
      <c r="AV13" s="499"/>
      <c r="AW13" s="499"/>
      <c r="AX13" s="499"/>
      <c r="AY13" s="499"/>
      <c r="AZ13" s="499"/>
      <c r="BA13" s="499"/>
      <c r="BB13" s="499"/>
      <c r="BC13" s="499"/>
      <c r="BD13" s="499"/>
      <c r="BE13" s="499"/>
      <c r="BF13" s="499"/>
      <c r="BG13" s="499"/>
      <c r="BH13" s="499"/>
      <c r="BI13" s="499"/>
      <c r="BJ13" s="499"/>
      <c r="BK13" s="499"/>
      <c r="BL13" s="499"/>
      <c r="BM13" s="499"/>
      <c r="BN13" s="499"/>
      <c r="BO13" s="499"/>
      <c r="BP13" s="499"/>
      <c r="BQ13" s="499"/>
      <c r="BR13" s="499"/>
      <c r="BS13" s="499"/>
      <c r="BT13" s="499"/>
      <c r="BU13" s="499"/>
      <c r="BV13" s="499"/>
      <c r="BW13" s="499"/>
      <c r="BX13" s="499"/>
      <c r="BY13" s="499"/>
      <c r="BZ13" s="499"/>
      <c r="CA13" s="499"/>
      <c r="CB13" s="499"/>
      <c r="CC13" s="499"/>
      <c r="CD13" s="499"/>
      <c r="CE13" s="499"/>
      <c r="CF13" s="499"/>
      <c r="CG13" s="499"/>
      <c r="CH13" s="499"/>
      <c r="CI13" s="499"/>
      <c r="CJ13" s="499"/>
      <c r="CK13" s="499"/>
      <c r="CL13" s="499"/>
      <c r="CM13" s="499"/>
      <c r="CN13" s="499"/>
      <c r="CO13" s="499"/>
      <c r="CP13" s="499"/>
      <c r="CQ13" s="499"/>
      <c r="CR13" s="499"/>
      <c r="CS13" s="499"/>
      <c r="CT13" s="499"/>
      <c r="CU13" s="499"/>
      <c r="CV13" s="499"/>
      <c r="CW13" s="499"/>
      <c r="CX13" s="499"/>
      <c r="CY13" s="499"/>
      <c r="CZ13" s="499"/>
      <c r="DA13" s="499"/>
      <c r="DB13" s="499"/>
      <c r="DC13" s="499"/>
      <c r="DD13" s="499"/>
      <c r="DE13" s="499"/>
      <c r="DF13" s="499"/>
      <c r="DG13" s="499"/>
      <c r="DH13" s="499"/>
      <c r="DI13" s="499"/>
      <c r="DJ13" s="499"/>
      <c r="DK13" s="499"/>
      <c r="DL13" s="499"/>
      <c r="DM13" s="499"/>
      <c r="DN13" s="499"/>
      <c r="DO13" s="499"/>
      <c r="DP13" s="499"/>
      <c r="DQ13" s="499"/>
      <c r="DR13" s="499"/>
      <c r="DS13" s="499"/>
      <c r="DT13" s="499"/>
      <c r="DU13" s="499"/>
      <c r="DV13" s="499"/>
      <c r="DW13" s="499"/>
      <c r="DX13" s="499"/>
      <c r="DY13" s="499"/>
      <c r="DZ13" s="499"/>
      <c r="EA13" s="499"/>
      <c r="EB13" s="499"/>
      <c r="EC13" s="499"/>
      <c r="ED13" s="499"/>
      <c r="EE13" s="499"/>
      <c r="EF13" s="499"/>
      <c r="EG13" s="499"/>
      <c r="EH13" s="499"/>
      <c r="EI13" s="499"/>
      <c r="EJ13" s="499"/>
      <c r="EK13" s="499"/>
      <c r="EL13" s="499"/>
      <c r="EM13" s="499"/>
      <c r="EN13" s="499"/>
      <c r="EO13" s="499"/>
      <c r="EP13" s="499"/>
      <c r="EQ13" s="499"/>
      <c r="ER13" s="499"/>
      <c r="ES13" s="499"/>
      <c r="ET13" s="499"/>
      <c r="EU13" s="499"/>
      <c r="EV13" s="499"/>
      <c r="EW13" s="499"/>
      <c r="EX13" s="499"/>
      <c r="EY13" s="499"/>
      <c r="EZ13" s="499"/>
      <c r="FA13" s="499"/>
      <c r="FB13" s="499"/>
      <c r="FC13" s="499"/>
      <c r="FD13" s="499"/>
      <c r="FE13" s="499"/>
      <c r="FF13" s="499"/>
      <c r="FG13" s="499"/>
      <c r="FH13" s="499"/>
      <c r="FI13" s="499"/>
      <c r="FJ13" s="499"/>
      <c r="FK13" s="499"/>
      <c r="FL13" s="499"/>
      <c r="FM13" s="499"/>
      <c r="FN13" s="499"/>
      <c r="FO13" s="499"/>
      <c r="FP13" s="499"/>
      <c r="FQ13" s="499"/>
      <c r="FR13" s="499"/>
      <c r="FS13" s="499"/>
      <c r="FT13" s="499"/>
      <c r="FU13" s="499"/>
      <c r="FV13" s="499"/>
      <c r="FW13" s="499"/>
      <c r="FX13" s="499"/>
      <c r="FY13" s="499"/>
      <c r="FZ13" s="499"/>
      <c r="GA13" s="499"/>
      <c r="GB13" s="499"/>
      <c r="GC13" s="499"/>
      <c r="GD13" s="499"/>
      <c r="GE13" s="499"/>
      <c r="GF13" s="499"/>
      <c r="GG13" s="499"/>
      <c r="GH13" s="499"/>
      <c r="GI13" s="499"/>
      <c r="GJ13" s="499"/>
      <c r="GK13" s="499"/>
      <c r="GL13" s="499"/>
      <c r="GM13" s="499"/>
      <c r="GN13" s="499"/>
      <c r="GO13" s="499"/>
      <c r="GP13" s="499"/>
      <c r="GQ13" s="499"/>
      <c r="GR13" s="499"/>
      <c r="GS13" s="499"/>
      <c r="GT13" s="499"/>
      <c r="GU13" s="499"/>
      <c r="GV13" s="499"/>
      <c r="GW13" s="499"/>
      <c r="GX13" s="499"/>
      <c r="GY13" s="499"/>
      <c r="GZ13" s="499"/>
      <c r="HA13" s="499"/>
      <c r="HB13" s="499"/>
      <c r="HC13" s="499"/>
      <c r="HD13" s="499"/>
      <c r="HE13" s="499"/>
      <c r="HF13" s="499"/>
      <c r="HG13" s="499"/>
      <c r="HH13" s="499"/>
      <c r="HI13" s="499"/>
      <c r="HJ13" s="499"/>
      <c r="HK13" s="499"/>
      <c r="HL13" s="499"/>
      <c r="HM13" s="499"/>
      <c r="HN13" s="499"/>
      <c r="HO13" s="499"/>
      <c r="HP13" s="499"/>
      <c r="HQ13" s="499"/>
      <c r="HR13" s="499"/>
      <c r="HS13" s="499"/>
      <c r="HT13" s="499"/>
      <c r="HU13" s="499"/>
      <c r="HV13" s="499"/>
      <c r="HW13" s="499"/>
      <c r="HX13" s="499"/>
      <c r="HY13" s="499"/>
      <c r="HZ13" s="499"/>
      <c r="IA13" s="499"/>
      <c r="IB13" s="499"/>
      <c r="IC13" s="499"/>
      <c r="ID13" s="499"/>
      <c r="IE13" s="499"/>
      <c r="IF13" s="499"/>
      <c r="IG13" s="499"/>
      <c r="IH13" s="499"/>
      <c r="II13" s="499"/>
      <c r="IJ13" s="499"/>
      <c r="IK13" s="499"/>
      <c r="IL13" s="499"/>
      <c r="IM13" s="499"/>
      <c r="IN13" s="499"/>
      <c r="IO13" s="499"/>
      <c r="IP13" s="499"/>
      <c r="IQ13" s="499"/>
    </row>
    <row r="14" s="128" customFormat="1" ht="24.95" customHeight="1" spans="1:251">
      <c r="A14" s="504" t="s">
        <v>1316</v>
      </c>
      <c r="B14" s="505"/>
      <c r="C14" s="502"/>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c r="BF14" s="499"/>
      <c r="BG14" s="499"/>
      <c r="BH14" s="499"/>
      <c r="BI14" s="499"/>
      <c r="BJ14" s="499"/>
      <c r="BK14" s="499"/>
      <c r="BL14" s="499"/>
      <c r="BM14" s="499"/>
      <c r="BN14" s="499"/>
      <c r="BO14" s="499"/>
      <c r="BP14" s="499"/>
      <c r="BQ14" s="499"/>
      <c r="BR14" s="499"/>
      <c r="BS14" s="499"/>
      <c r="BT14" s="499"/>
      <c r="BU14" s="499"/>
      <c r="BV14" s="499"/>
      <c r="BW14" s="499"/>
      <c r="BX14" s="499"/>
      <c r="BY14" s="499"/>
      <c r="BZ14" s="499"/>
      <c r="CA14" s="499"/>
      <c r="CB14" s="499"/>
      <c r="CC14" s="499"/>
      <c r="CD14" s="499"/>
      <c r="CE14" s="499"/>
      <c r="CF14" s="499"/>
      <c r="CG14" s="499"/>
      <c r="CH14" s="499"/>
      <c r="CI14" s="499"/>
      <c r="CJ14" s="499"/>
      <c r="CK14" s="499"/>
      <c r="CL14" s="499"/>
      <c r="CM14" s="499"/>
      <c r="CN14" s="499"/>
      <c r="CO14" s="499"/>
      <c r="CP14" s="499"/>
      <c r="CQ14" s="499"/>
      <c r="CR14" s="499"/>
      <c r="CS14" s="499"/>
      <c r="CT14" s="499"/>
      <c r="CU14" s="499"/>
      <c r="CV14" s="499"/>
      <c r="CW14" s="499"/>
      <c r="CX14" s="499"/>
      <c r="CY14" s="499"/>
      <c r="CZ14" s="499"/>
      <c r="DA14" s="499"/>
      <c r="DB14" s="499"/>
      <c r="DC14" s="499"/>
      <c r="DD14" s="499"/>
      <c r="DE14" s="499"/>
      <c r="DF14" s="499"/>
      <c r="DG14" s="499"/>
      <c r="DH14" s="499"/>
      <c r="DI14" s="499"/>
      <c r="DJ14" s="499"/>
      <c r="DK14" s="499"/>
      <c r="DL14" s="499"/>
      <c r="DM14" s="499"/>
      <c r="DN14" s="499"/>
      <c r="DO14" s="499"/>
      <c r="DP14" s="499"/>
      <c r="DQ14" s="499"/>
      <c r="DR14" s="499"/>
      <c r="DS14" s="499"/>
      <c r="DT14" s="499"/>
      <c r="DU14" s="499"/>
      <c r="DV14" s="499"/>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499"/>
      <c r="EU14" s="499"/>
      <c r="EV14" s="499"/>
      <c r="EW14" s="499"/>
      <c r="EX14" s="499"/>
      <c r="EY14" s="499"/>
      <c r="EZ14" s="499"/>
      <c r="FA14" s="499"/>
      <c r="FB14" s="499"/>
      <c r="FC14" s="499"/>
      <c r="FD14" s="499"/>
      <c r="FE14" s="499"/>
      <c r="FF14" s="499"/>
      <c r="FG14" s="499"/>
      <c r="FH14" s="499"/>
      <c r="FI14" s="499"/>
      <c r="FJ14" s="499"/>
      <c r="FK14" s="499"/>
      <c r="FL14" s="499"/>
      <c r="FM14" s="499"/>
      <c r="FN14" s="499"/>
      <c r="FO14" s="499"/>
      <c r="FP14" s="499"/>
      <c r="FQ14" s="499"/>
      <c r="FR14" s="499"/>
      <c r="FS14" s="499"/>
      <c r="FT14" s="499"/>
      <c r="FU14" s="499"/>
      <c r="FV14" s="499"/>
      <c r="FW14" s="499"/>
      <c r="FX14" s="499"/>
      <c r="FY14" s="499"/>
      <c r="FZ14" s="499"/>
      <c r="GA14" s="499"/>
      <c r="GB14" s="499"/>
      <c r="GC14" s="499"/>
      <c r="GD14" s="499"/>
      <c r="GE14" s="499"/>
      <c r="GF14" s="499"/>
      <c r="GG14" s="499"/>
      <c r="GH14" s="499"/>
      <c r="GI14" s="499"/>
      <c r="GJ14" s="499"/>
      <c r="GK14" s="499"/>
      <c r="GL14" s="499"/>
      <c r="GM14" s="499"/>
      <c r="GN14" s="499"/>
      <c r="GO14" s="499"/>
      <c r="GP14" s="499"/>
      <c r="GQ14" s="499"/>
      <c r="GR14" s="499"/>
      <c r="GS14" s="499"/>
      <c r="GT14" s="499"/>
      <c r="GU14" s="499"/>
      <c r="GV14" s="499"/>
      <c r="GW14" s="499"/>
      <c r="GX14" s="499"/>
      <c r="GY14" s="499"/>
      <c r="GZ14" s="499"/>
      <c r="HA14" s="499"/>
      <c r="HB14" s="499"/>
      <c r="HC14" s="499"/>
      <c r="HD14" s="499"/>
      <c r="HE14" s="499"/>
      <c r="HF14" s="499"/>
      <c r="HG14" s="499"/>
      <c r="HH14" s="499"/>
      <c r="HI14" s="499"/>
      <c r="HJ14" s="499"/>
      <c r="HK14" s="499"/>
      <c r="HL14" s="499"/>
      <c r="HM14" s="499"/>
      <c r="HN14" s="499"/>
      <c r="HO14" s="499"/>
      <c r="HP14" s="499"/>
      <c r="HQ14" s="499"/>
      <c r="HR14" s="499"/>
      <c r="HS14" s="499"/>
      <c r="HT14" s="499"/>
      <c r="HU14" s="499"/>
      <c r="HV14" s="499"/>
      <c r="HW14" s="499"/>
      <c r="HX14" s="499"/>
      <c r="HY14" s="499"/>
      <c r="HZ14" s="499"/>
      <c r="IA14" s="499"/>
      <c r="IB14" s="499"/>
      <c r="IC14" s="499"/>
      <c r="ID14" s="499"/>
      <c r="IE14" s="499"/>
      <c r="IF14" s="499"/>
      <c r="IG14" s="499"/>
      <c r="IH14" s="499"/>
      <c r="II14" s="499"/>
      <c r="IJ14" s="499"/>
      <c r="IK14" s="499"/>
      <c r="IL14" s="499"/>
      <c r="IM14" s="499"/>
      <c r="IN14" s="499"/>
      <c r="IO14" s="499"/>
      <c r="IP14" s="499"/>
      <c r="IQ14" s="499"/>
    </row>
    <row r="15" s="128" customFormat="1" ht="24.95" customHeight="1" spans="1:251">
      <c r="A15" s="504" t="s">
        <v>1317</v>
      </c>
      <c r="B15" s="505"/>
      <c r="C15" s="502"/>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c r="BF15" s="499"/>
      <c r="BG15" s="499"/>
      <c r="BH15" s="499"/>
      <c r="BI15" s="499"/>
      <c r="BJ15" s="499"/>
      <c r="BK15" s="499"/>
      <c r="BL15" s="499"/>
      <c r="BM15" s="499"/>
      <c r="BN15" s="499"/>
      <c r="BO15" s="499"/>
      <c r="BP15" s="499"/>
      <c r="BQ15" s="499"/>
      <c r="BR15" s="499"/>
      <c r="BS15" s="499"/>
      <c r="BT15" s="499"/>
      <c r="BU15" s="499"/>
      <c r="BV15" s="499"/>
      <c r="BW15" s="499"/>
      <c r="BX15" s="499"/>
      <c r="BY15" s="499"/>
      <c r="BZ15" s="499"/>
      <c r="CA15" s="499"/>
      <c r="CB15" s="499"/>
      <c r="CC15" s="499"/>
      <c r="CD15" s="499"/>
      <c r="CE15" s="499"/>
      <c r="CF15" s="499"/>
      <c r="CG15" s="499"/>
      <c r="CH15" s="499"/>
      <c r="CI15" s="499"/>
      <c r="CJ15" s="499"/>
      <c r="CK15" s="499"/>
      <c r="CL15" s="499"/>
      <c r="CM15" s="499"/>
      <c r="CN15" s="499"/>
      <c r="CO15" s="499"/>
      <c r="CP15" s="499"/>
      <c r="CQ15" s="499"/>
      <c r="CR15" s="499"/>
      <c r="CS15" s="499"/>
      <c r="CT15" s="499"/>
      <c r="CU15" s="499"/>
      <c r="CV15" s="499"/>
      <c r="CW15" s="499"/>
      <c r="CX15" s="499"/>
      <c r="CY15" s="499"/>
      <c r="CZ15" s="499"/>
      <c r="DA15" s="499"/>
      <c r="DB15" s="499"/>
      <c r="DC15" s="499"/>
      <c r="DD15" s="499"/>
      <c r="DE15" s="499"/>
      <c r="DF15" s="499"/>
      <c r="DG15" s="499"/>
      <c r="DH15" s="499"/>
      <c r="DI15" s="499"/>
      <c r="DJ15" s="499"/>
      <c r="DK15" s="499"/>
      <c r="DL15" s="499"/>
      <c r="DM15" s="499"/>
      <c r="DN15" s="499"/>
      <c r="DO15" s="499"/>
      <c r="DP15" s="499"/>
      <c r="DQ15" s="499"/>
      <c r="DR15" s="499"/>
      <c r="DS15" s="499"/>
      <c r="DT15" s="499"/>
      <c r="DU15" s="499"/>
      <c r="DV15" s="499"/>
      <c r="DW15" s="499"/>
      <c r="DX15" s="499"/>
      <c r="DY15" s="499"/>
      <c r="DZ15" s="499"/>
      <c r="EA15" s="499"/>
      <c r="EB15" s="499"/>
      <c r="EC15" s="499"/>
      <c r="ED15" s="499"/>
      <c r="EE15" s="499"/>
      <c r="EF15" s="499"/>
      <c r="EG15" s="499"/>
      <c r="EH15" s="499"/>
      <c r="EI15" s="499"/>
      <c r="EJ15" s="499"/>
      <c r="EK15" s="499"/>
      <c r="EL15" s="499"/>
      <c r="EM15" s="499"/>
      <c r="EN15" s="499"/>
      <c r="EO15" s="499"/>
      <c r="EP15" s="499"/>
      <c r="EQ15" s="499"/>
      <c r="ER15" s="499"/>
      <c r="ES15" s="499"/>
      <c r="ET15" s="499"/>
      <c r="EU15" s="499"/>
      <c r="EV15" s="499"/>
      <c r="EW15" s="499"/>
      <c r="EX15" s="499"/>
      <c r="EY15" s="499"/>
      <c r="EZ15" s="499"/>
      <c r="FA15" s="499"/>
      <c r="FB15" s="499"/>
      <c r="FC15" s="499"/>
      <c r="FD15" s="499"/>
      <c r="FE15" s="499"/>
      <c r="FF15" s="499"/>
      <c r="FG15" s="499"/>
      <c r="FH15" s="499"/>
      <c r="FI15" s="499"/>
      <c r="FJ15" s="499"/>
      <c r="FK15" s="499"/>
      <c r="FL15" s="499"/>
      <c r="FM15" s="499"/>
      <c r="FN15" s="499"/>
      <c r="FO15" s="499"/>
      <c r="FP15" s="499"/>
      <c r="FQ15" s="499"/>
      <c r="FR15" s="499"/>
      <c r="FS15" s="499"/>
      <c r="FT15" s="499"/>
      <c r="FU15" s="499"/>
      <c r="FV15" s="499"/>
      <c r="FW15" s="499"/>
      <c r="FX15" s="499"/>
      <c r="FY15" s="499"/>
      <c r="FZ15" s="499"/>
      <c r="GA15" s="499"/>
      <c r="GB15" s="499"/>
      <c r="GC15" s="499"/>
      <c r="GD15" s="499"/>
      <c r="GE15" s="499"/>
      <c r="GF15" s="499"/>
      <c r="GG15" s="499"/>
      <c r="GH15" s="499"/>
      <c r="GI15" s="499"/>
      <c r="GJ15" s="499"/>
      <c r="GK15" s="499"/>
      <c r="GL15" s="499"/>
      <c r="GM15" s="499"/>
      <c r="GN15" s="499"/>
      <c r="GO15" s="499"/>
      <c r="GP15" s="499"/>
      <c r="GQ15" s="499"/>
      <c r="GR15" s="499"/>
      <c r="GS15" s="499"/>
      <c r="GT15" s="499"/>
      <c r="GU15" s="499"/>
      <c r="GV15" s="499"/>
      <c r="GW15" s="499"/>
      <c r="GX15" s="499"/>
      <c r="GY15" s="499"/>
      <c r="GZ15" s="499"/>
      <c r="HA15" s="499"/>
      <c r="HB15" s="499"/>
      <c r="HC15" s="499"/>
      <c r="HD15" s="499"/>
      <c r="HE15" s="499"/>
      <c r="HF15" s="499"/>
      <c r="HG15" s="499"/>
      <c r="HH15" s="499"/>
      <c r="HI15" s="499"/>
      <c r="HJ15" s="499"/>
      <c r="HK15" s="499"/>
      <c r="HL15" s="499"/>
      <c r="HM15" s="499"/>
      <c r="HN15" s="499"/>
      <c r="HO15" s="499"/>
      <c r="HP15" s="499"/>
      <c r="HQ15" s="499"/>
      <c r="HR15" s="499"/>
      <c r="HS15" s="499"/>
      <c r="HT15" s="499"/>
      <c r="HU15" s="499"/>
      <c r="HV15" s="499"/>
      <c r="HW15" s="499"/>
      <c r="HX15" s="499"/>
      <c r="HY15" s="499"/>
      <c r="HZ15" s="499"/>
      <c r="IA15" s="499"/>
      <c r="IB15" s="499"/>
      <c r="IC15" s="499"/>
      <c r="ID15" s="499"/>
      <c r="IE15" s="499"/>
      <c r="IF15" s="499"/>
      <c r="IG15" s="499"/>
      <c r="IH15" s="499"/>
      <c r="II15" s="499"/>
      <c r="IJ15" s="499"/>
      <c r="IK15" s="499"/>
      <c r="IL15" s="499"/>
      <c r="IM15" s="499"/>
      <c r="IN15" s="499"/>
      <c r="IO15" s="499"/>
      <c r="IP15" s="499"/>
      <c r="IQ15" s="499"/>
    </row>
    <row r="16" s="128" customFormat="1" ht="24.95" customHeight="1" spans="1:251">
      <c r="A16" s="504" t="s">
        <v>1318</v>
      </c>
      <c r="B16" s="505"/>
      <c r="C16" s="502"/>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499"/>
      <c r="BE16" s="499"/>
      <c r="BF16" s="499"/>
      <c r="BG16" s="499"/>
      <c r="BH16" s="499"/>
      <c r="BI16" s="499"/>
      <c r="BJ16" s="499"/>
      <c r="BK16" s="499"/>
      <c r="BL16" s="499"/>
      <c r="BM16" s="499"/>
      <c r="BN16" s="499"/>
      <c r="BO16" s="499"/>
      <c r="BP16" s="499"/>
      <c r="BQ16" s="499"/>
      <c r="BR16" s="499"/>
      <c r="BS16" s="499"/>
      <c r="BT16" s="499"/>
      <c r="BU16" s="499"/>
      <c r="BV16" s="499"/>
      <c r="BW16" s="499"/>
      <c r="BX16" s="499"/>
      <c r="BY16" s="499"/>
      <c r="BZ16" s="499"/>
      <c r="CA16" s="499"/>
      <c r="CB16" s="499"/>
      <c r="CC16" s="499"/>
      <c r="CD16" s="499"/>
      <c r="CE16" s="499"/>
      <c r="CF16" s="499"/>
      <c r="CG16" s="499"/>
      <c r="CH16" s="499"/>
      <c r="CI16" s="499"/>
      <c r="CJ16" s="499"/>
      <c r="CK16" s="499"/>
      <c r="CL16" s="499"/>
      <c r="CM16" s="499"/>
      <c r="CN16" s="499"/>
      <c r="CO16" s="499"/>
      <c r="CP16" s="499"/>
      <c r="CQ16" s="499"/>
      <c r="CR16" s="499"/>
      <c r="CS16" s="499"/>
      <c r="CT16" s="499"/>
      <c r="CU16" s="499"/>
      <c r="CV16" s="499"/>
      <c r="CW16" s="499"/>
      <c r="CX16" s="499"/>
      <c r="CY16" s="499"/>
      <c r="CZ16" s="499"/>
      <c r="DA16" s="499"/>
      <c r="DB16" s="499"/>
      <c r="DC16" s="499"/>
      <c r="DD16" s="499"/>
      <c r="DE16" s="499"/>
      <c r="DF16" s="499"/>
      <c r="DG16" s="499"/>
      <c r="DH16" s="499"/>
      <c r="DI16" s="499"/>
      <c r="DJ16" s="499"/>
      <c r="DK16" s="499"/>
      <c r="DL16" s="499"/>
      <c r="DM16" s="499"/>
      <c r="DN16" s="499"/>
      <c r="DO16" s="499"/>
      <c r="DP16" s="499"/>
      <c r="DQ16" s="499"/>
      <c r="DR16" s="499"/>
      <c r="DS16" s="499"/>
      <c r="DT16" s="499"/>
      <c r="DU16" s="499"/>
      <c r="DV16" s="499"/>
      <c r="DW16" s="499"/>
      <c r="DX16" s="499"/>
      <c r="DY16" s="499"/>
      <c r="DZ16" s="499"/>
      <c r="EA16" s="499"/>
      <c r="EB16" s="499"/>
      <c r="EC16" s="499"/>
      <c r="ED16" s="499"/>
      <c r="EE16" s="499"/>
      <c r="EF16" s="499"/>
      <c r="EG16" s="499"/>
      <c r="EH16" s="499"/>
      <c r="EI16" s="499"/>
      <c r="EJ16" s="499"/>
      <c r="EK16" s="499"/>
      <c r="EL16" s="499"/>
      <c r="EM16" s="499"/>
      <c r="EN16" s="499"/>
      <c r="EO16" s="499"/>
      <c r="EP16" s="499"/>
      <c r="EQ16" s="499"/>
      <c r="ER16" s="499"/>
      <c r="ES16" s="499"/>
      <c r="ET16" s="499"/>
      <c r="EU16" s="499"/>
      <c r="EV16" s="499"/>
      <c r="EW16" s="499"/>
      <c r="EX16" s="499"/>
      <c r="EY16" s="499"/>
      <c r="EZ16" s="499"/>
      <c r="FA16" s="499"/>
      <c r="FB16" s="499"/>
      <c r="FC16" s="499"/>
      <c r="FD16" s="499"/>
      <c r="FE16" s="499"/>
      <c r="FF16" s="499"/>
      <c r="FG16" s="499"/>
      <c r="FH16" s="499"/>
      <c r="FI16" s="499"/>
      <c r="FJ16" s="499"/>
      <c r="FK16" s="499"/>
      <c r="FL16" s="499"/>
      <c r="FM16" s="499"/>
      <c r="FN16" s="499"/>
      <c r="FO16" s="499"/>
      <c r="FP16" s="499"/>
      <c r="FQ16" s="499"/>
      <c r="FR16" s="499"/>
      <c r="FS16" s="499"/>
      <c r="FT16" s="499"/>
      <c r="FU16" s="499"/>
      <c r="FV16" s="499"/>
      <c r="FW16" s="499"/>
      <c r="FX16" s="499"/>
      <c r="FY16" s="499"/>
      <c r="FZ16" s="499"/>
      <c r="GA16" s="499"/>
      <c r="GB16" s="499"/>
      <c r="GC16" s="499"/>
      <c r="GD16" s="499"/>
      <c r="GE16" s="499"/>
      <c r="GF16" s="499"/>
      <c r="GG16" s="499"/>
      <c r="GH16" s="499"/>
      <c r="GI16" s="499"/>
      <c r="GJ16" s="499"/>
      <c r="GK16" s="499"/>
      <c r="GL16" s="499"/>
      <c r="GM16" s="499"/>
      <c r="GN16" s="499"/>
      <c r="GO16" s="499"/>
      <c r="GP16" s="499"/>
      <c r="GQ16" s="499"/>
      <c r="GR16" s="499"/>
      <c r="GS16" s="499"/>
      <c r="GT16" s="499"/>
      <c r="GU16" s="499"/>
      <c r="GV16" s="499"/>
      <c r="GW16" s="499"/>
      <c r="GX16" s="499"/>
      <c r="GY16" s="499"/>
      <c r="GZ16" s="499"/>
      <c r="HA16" s="499"/>
      <c r="HB16" s="499"/>
      <c r="HC16" s="499"/>
      <c r="HD16" s="499"/>
      <c r="HE16" s="499"/>
      <c r="HF16" s="499"/>
      <c r="HG16" s="499"/>
      <c r="HH16" s="499"/>
      <c r="HI16" s="499"/>
      <c r="HJ16" s="499"/>
      <c r="HK16" s="499"/>
      <c r="HL16" s="499"/>
      <c r="HM16" s="499"/>
      <c r="HN16" s="499"/>
      <c r="HO16" s="499"/>
      <c r="HP16" s="499"/>
      <c r="HQ16" s="499"/>
      <c r="HR16" s="499"/>
      <c r="HS16" s="499"/>
      <c r="HT16" s="499"/>
      <c r="HU16" s="499"/>
      <c r="HV16" s="499"/>
      <c r="HW16" s="499"/>
      <c r="HX16" s="499"/>
      <c r="HY16" s="499"/>
      <c r="HZ16" s="499"/>
      <c r="IA16" s="499"/>
      <c r="IB16" s="499"/>
      <c r="IC16" s="499"/>
      <c r="ID16" s="499"/>
      <c r="IE16" s="499"/>
      <c r="IF16" s="499"/>
      <c r="IG16" s="499"/>
      <c r="IH16" s="499"/>
      <c r="II16" s="499"/>
      <c r="IJ16" s="499"/>
      <c r="IK16" s="499"/>
      <c r="IL16" s="499"/>
      <c r="IM16" s="499"/>
      <c r="IN16" s="499"/>
      <c r="IO16" s="499"/>
      <c r="IP16" s="499"/>
      <c r="IQ16" s="499"/>
    </row>
    <row r="17" s="128" customFormat="1" ht="24.95" customHeight="1" spans="1:251">
      <c r="A17" s="504" t="s">
        <v>1319</v>
      </c>
      <c r="B17" s="505"/>
      <c r="C17" s="502"/>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499"/>
      <c r="AL17" s="499"/>
      <c r="AM17" s="499"/>
      <c r="AN17" s="499"/>
      <c r="AO17" s="499"/>
      <c r="AP17" s="499"/>
      <c r="AQ17" s="499"/>
      <c r="AR17" s="499"/>
      <c r="AS17" s="499"/>
      <c r="AT17" s="499"/>
      <c r="AU17" s="499"/>
      <c r="AV17" s="499"/>
      <c r="AW17" s="499"/>
      <c r="AX17" s="499"/>
      <c r="AY17" s="499"/>
      <c r="AZ17" s="499"/>
      <c r="BA17" s="499"/>
      <c r="BB17" s="499"/>
      <c r="BC17" s="499"/>
      <c r="BD17" s="499"/>
      <c r="BE17" s="499"/>
      <c r="BF17" s="499"/>
      <c r="BG17" s="499"/>
      <c r="BH17" s="499"/>
      <c r="BI17" s="499"/>
      <c r="BJ17" s="499"/>
      <c r="BK17" s="499"/>
      <c r="BL17" s="499"/>
      <c r="BM17" s="499"/>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499"/>
      <c r="CJ17" s="499"/>
      <c r="CK17" s="499"/>
      <c r="CL17" s="499"/>
      <c r="CM17" s="499"/>
      <c r="CN17" s="499"/>
      <c r="CO17" s="499"/>
      <c r="CP17" s="499"/>
      <c r="CQ17" s="499"/>
      <c r="CR17" s="499"/>
      <c r="CS17" s="499"/>
      <c r="CT17" s="499"/>
      <c r="CU17" s="499"/>
      <c r="CV17" s="499"/>
      <c r="CW17" s="499"/>
      <c r="CX17" s="499"/>
      <c r="CY17" s="499"/>
      <c r="CZ17" s="499"/>
      <c r="DA17" s="499"/>
      <c r="DB17" s="499"/>
      <c r="DC17" s="499"/>
      <c r="DD17" s="499"/>
      <c r="DE17" s="499"/>
      <c r="DF17" s="499"/>
      <c r="DG17" s="499"/>
      <c r="DH17" s="499"/>
      <c r="DI17" s="499"/>
      <c r="DJ17" s="499"/>
      <c r="DK17" s="499"/>
      <c r="DL17" s="499"/>
      <c r="DM17" s="499"/>
      <c r="DN17" s="499"/>
      <c r="DO17" s="499"/>
      <c r="DP17" s="499"/>
      <c r="DQ17" s="499"/>
      <c r="DR17" s="499"/>
      <c r="DS17" s="499"/>
      <c r="DT17" s="499"/>
      <c r="DU17" s="499"/>
      <c r="DV17" s="499"/>
      <c r="DW17" s="499"/>
      <c r="DX17" s="499"/>
      <c r="DY17" s="499"/>
      <c r="DZ17" s="499"/>
      <c r="EA17" s="499"/>
      <c r="EB17" s="499"/>
      <c r="EC17" s="499"/>
      <c r="ED17" s="499"/>
      <c r="EE17" s="499"/>
      <c r="EF17" s="499"/>
      <c r="EG17" s="499"/>
      <c r="EH17" s="499"/>
      <c r="EI17" s="499"/>
      <c r="EJ17" s="499"/>
      <c r="EK17" s="499"/>
      <c r="EL17" s="499"/>
      <c r="EM17" s="499"/>
      <c r="EN17" s="499"/>
      <c r="EO17" s="499"/>
      <c r="EP17" s="499"/>
      <c r="EQ17" s="499"/>
      <c r="ER17" s="499"/>
      <c r="ES17" s="499"/>
      <c r="ET17" s="499"/>
      <c r="EU17" s="499"/>
      <c r="EV17" s="499"/>
      <c r="EW17" s="499"/>
      <c r="EX17" s="499"/>
      <c r="EY17" s="499"/>
      <c r="EZ17" s="499"/>
      <c r="FA17" s="499"/>
      <c r="FB17" s="499"/>
      <c r="FC17" s="499"/>
      <c r="FD17" s="499"/>
      <c r="FE17" s="499"/>
      <c r="FF17" s="499"/>
      <c r="FG17" s="499"/>
      <c r="FH17" s="499"/>
      <c r="FI17" s="499"/>
      <c r="FJ17" s="499"/>
      <c r="FK17" s="499"/>
      <c r="FL17" s="499"/>
      <c r="FM17" s="499"/>
      <c r="FN17" s="499"/>
      <c r="FO17" s="499"/>
      <c r="FP17" s="499"/>
      <c r="FQ17" s="499"/>
      <c r="FR17" s="499"/>
      <c r="FS17" s="499"/>
      <c r="FT17" s="499"/>
      <c r="FU17" s="499"/>
      <c r="FV17" s="499"/>
      <c r="FW17" s="499"/>
      <c r="FX17" s="499"/>
      <c r="FY17" s="499"/>
      <c r="FZ17" s="499"/>
      <c r="GA17" s="499"/>
      <c r="GB17" s="499"/>
      <c r="GC17" s="499"/>
      <c r="GD17" s="499"/>
      <c r="GE17" s="499"/>
      <c r="GF17" s="499"/>
      <c r="GG17" s="499"/>
      <c r="GH17" s="499"/>
      <c r="GI17" s="499"/>
      <c r="GJ17" s="499"/>
      <c r="GK17" s="499"/>
      <c r="GL17" s="499"/>
      <c r="GM17" s="499"/>
      <c r="GN17" s="499"/>
      <c r="GO17" s="499"/>
      <c r="GP17" s="499"/>
      <c r="GQ17" s="499"/>
      <c r="GR17" s="499"/>
      <c r="GS17" s="499"/>
      <c r="GT17" s="499"/>
      <c r="GU17" s="499"/>
      <c r="GV17" s="499"/>
      <c r="GW17" s="499"/>
      <c r="GX17" s="499"/>
      <c r="GY17" s="499"/>
      <c r="GZ17" s="499"/>
      <c r="HA17" s="499"/>
      <c r="HB17" s="499"/>
      <c r="HC17" s="499"/>
      <c r="HD17" s="499"/>
      <c r="HE17" s="499"/>
      <c r="HF17" s="499"/>
      <c r="HG17" s="499"/>
      <c r="HH17" s="499"/>
      <c r="HI17" s="499"/>
      <c r="HJ17" s="499"/>
      <c r="HK17" s="499"/>
      <c r="HL17" s="499"/>
      <c r="HM17" s="499"/>
      <c r="HN17" s="499"/>
      <c r="HO17" s="499"/>
      <c r="HP17" s="499"/>
      <c r="HQ17" s="499"/>
      <c r="HR17" s="499"/>
      <c r="HS17" s="499"/>
      <c r="HT17" s="499"/>
      <c r="HU17" s="499"/>
      <c r="HV17" s="499"/>
      <c r="HW17" s="499"/>
      <c r="HX17" s="499"/>
      <c r="HY17" s="499"/>
      <c r="HZ17" s="499"/>
      <c r="IA17" s="499"/>
      <c r="IB17" s="499"/>
      <c r="IC17" s="499"/>
      <c r="ID17" s="499"/>
      <c r="IE17" s="499"/>
      <c r="IF17" s="499"/>
      <c r="IG17" s="499"/>
      <c r="IH17" s="499"/>
      <c r="II17" s="499"/>
      <c r="IJ17" s="499"/>
      <c r="IK17" s="499"/>
      <c r="IL17" s="499"/>
      <c r="IM17" s="499"/>
      <c r="IN17" s="499"/>
      <c r="IO17" s="499"/>
      <c r="IP17" s="499"/>
      <c r="IQ17" s="499"/>
    </row>
    <row r="18" s="128" customFormat="1" ht="24.95" customHeight="1" spans="1:251">
      <c r="A18" s="504" t="s">
        <v>1320</v>
      </c>
      <c r="B18" s="505"/>
      <c r="C18" s="502"/>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499"/>
      <c r="AL18" s="499"/>
      <c r="AM18" s="499"/>
      <c r="AN18" s="499"/>
      <c r="AO18" s="499"/>
      <c r="AP18" s="499"/>
      <c r="AQ18" s="499"/>
      <c r="AR18" s="499"/>
      <c r="AS18" s="499"/>
      <c r="AT18" s="499"/>
      <c r="AU18" s="499"/>
      <c r="AV18" s="499"/>
      <c r="AW18" s="499"/>
      <c r="AX18" s="499"/>
      <c r="AY18" s="499"/>
      <c r="AZ18" s="499"/>
      <c r="BA18" s="499"/>
      <c r="BB18" s="499"/>
      <c r="BC18" s="499"/>
      <c r="BD18" s="499"/>
      <c r="BE18" s="499"/>
      <c r="BF18" s="499"/>
      <c r="BG18" s="499"/>
      <c r="BH18" s="499"/>
      <c r="BI18" s="499"/>
      <c r="BJ18" s="499"/>
      <c r="BK18" s="499"/>
      <c r="BL18" s="499"/>
      <c r="BM18" s="499"/>
      <c r="BN18" s="499"/>
      <c r="BO18" s="499"/>
      <c r="BP18" s="499"/>
      <c r="BQ18" s="499"/>
      <c r="BR18" s="499"/>
      <c r="BS18" s="499"/>
      <c r="BT18" s="499"/>
      <c r="BU18" s="499"/>
      <c r="BV18" s="499"/>
      <c r="BW18" s="499"/>
      <c r="BX18" s="499"/>
      <c r="BY18" s="499"/>
      <c r="BZ18" s="499"/>
      <c r="CA18" s="499"/>
      <c r="CB18" s="499"/>
      <c r="CC18" s="499"/>
      <c r="CD18" s="499"/>
      <c r="CE18" s="499"/>
      <c r="CF18" s="499"/>
      <c r="CG18" s="499"/>
      <c r="CH18" s="499"/>
      <c r="CI18" s="499"/>
      <c r="CJ18" s="499"/>
      <c r="CK18" s="499"/>
      <c r="CL18" s="499"/>
      <c r="CM18" s="499"/>
      <c r="CN18" s="499"/>
      <c r="CO18" s="499"/>
      <c r="CP18" s="499"/>
      <c r="CQ18" s="499"/>
      <c r="CR18" s="499"/>
      <c r="CS18" s="499"/>
      <c r="CT18" s="499"/>
      <c r="CU18" s="499"/>
      <c r="CV18" s="499"/>
      <c r="CW18" s="499"/>
      <c r="CX18" s="499"/>
      <c r="CY18" s="499"/>
      <c r="CZ18" s="499"/>
      <c r="DA18" s="499"/>
      <c r="DB18" s="499"/>
      <c r="DC18" s="499"/>
      <c r="DD18" s="499"/>
      <c r="DE18" s="499"/>
      <c r="DF18" s="499"/>
      <c r="DG18" s="499"/>
      <c r="DH18" s="499"/>
      <c r="DI18" s="499"/>
      <c r="DJ18" s="499"/>
      <c r="DK18" s="499"/>
      <c r="DL18" s="499"/>
      <c r="DM18" s="499"/>
      <c r="DN18" s="499"/>
      <c r="DO18" s="499"/>
      <c r="DP18" s="499"/>
      <c r="DQ18" s="499"/>
      <c r="DR18" s="499"/>
      <c r="DS18" s="499"/>
      <c r="DT18" s="499"/>
      <c r="DU18" s="499"/>
      <c r="DV18" s="499"/>
      <c r="DW18" s="499"/>
      <c r="DX18" s="499"/>
      <c r="DY18" s="499"/>
      <c r="DZ18" s="499"/>
      <c r="EA18" s="499"/>
      <c r="EB18" s="499"/>
      <c r="EC18" s="499"/>
      <c r="ED18" s="499"/>
      <c r="EE18" s="499"/>
      <c r="EF18" s="499"/>
      <c r="EG18" s="499"/>
      <c r="EH18" s="499"/>
      <c r="EI18" s="499"/>
      <c r="EJ18" s="499"/>
      <c r="EK18" s="499"/>
      <c r="EL18" s="499"/>
      <c r="EM18" s="499"/>
      <c r="EN18" s="499"/>
      <c r="EO18" s="499"/>
      <c r="EP18" s="499"/>
      <c r="EQ18" s="499"/>
      <c r="ER18" s="499"/>
      <c r="ES18" s="499"/>
      <c r="ET18" s="499"/>
      <c r="EU18" s="499"/>
      <c r="EV18" s="499"/>
      <c r="EW18" s="499"/>
      <c r="EX18" s="499"/>
      <c r="EY18" s="499"/>
      <c r="EZ18" s="499"/>
      <c r="FA18" s="499"/>
      <c r="FB18" s="499"/>
      <c r="FC18" s="499"/>
      <c r="FD18" s="499"/>
      <c r="FE18" s="499"/>
      <c r="FF18" s="499"/>
      <c r="FG18" s="499"/>
      <c r="FH18" s="499"/>
      <c r="FI18" s="499"/>
      <c r="FJ18" s="499"/>
      <c r="FK18" s="499"/>
      <c r="FL18" s="499"/>
      <c r="FM18" s="499"/>
      <c r="FN18" s="499"/>
      <c r="FO18" s="499"/>
      <c r="FP18" s="499"/>
      <c r="FQ18" s="499"/>
      <c r="FR18" s="499"/>
      <c r="FS18" s="499"/>
      <c r="FT18" s="499"/>
      <c r="FU18" s="499"/>
      <c r="FV18" s="499"/>
      <c r="FW18" s="499"/>
      <c r="FX18" s="499"/>
      <c r="FY18" s="499"/>
      <c r="FZ18" s="499"/>
      <c r="GA18" s="499"/>
      <c r="GB18" s="499"/>
      <c r="GC18" s="499"/>
      <c r="GD18" s="499"/>
      <c r="GE18" s="499"/>
      <c r="GF18" s="499"/>
      <c r="GG18" s="499"/>
      <c r="GH18" s="499"/>
      <c r="GI18" s="499"/>
      <c r="GJ18" s="499"/>
      <c r="GK18" s="499"/>
      <c r="GL18" s="499"/>
      <c r="GM18" s="499"/>
      <c r="GN18" s="499"/>
      <c r="GO18" s="499"/>
      <c r="GP18" s="499"/>
      <c r="GQ18" s="499"/>
      <c r="GR18" s="499"/>
      <c r="GS18" s="499"/>
      <c r="GT18" s="499"/>
      <c r="GU18" s="499"/>
      <c r="GV18" s="499"/>
      <c r="GW18" s="499"/>
      <c r="GX18" s="499"/>
      <c r="GY18" s="499"/>
      <c r="GZ18" s="499"/>
      <c r="HA18" s="499"/>
      <c r="HB18" s="499"/>
      <c r="HC18" s="499"/>
      <c r="HD18" s="499"/>
      <c r="HE18" s="499"/>
      <c r="HF18" s="499"/>
      <c r="HG18" s="499"/>
      <c r="HH18" s="499"/>
      <c r="HI18" s="499"/>
      <c r="HJ18" s="499"/>
      <c r="HK18" s="499"/>
      <c r="HL18" s="499"/>
      <c r="HM18" s="499"/>
      <c r="HN18" s="499"/>
      <c r="HO18" s="499"/>
      <c r="HP18" s="499"/>
      <c r="HQ18" s="499"/>
      <c r="HR18" s="499"/>
      <c r="HS18" s="499"/>
      <c r="HT18" s="499"/>
      <c r="HU18" s="499"/>
      <c r="HV18" s="499"/>
      <c r="HW18" s="499"/>
      <c r="HX18" s="499"/>
      <c r="HY18" s="499"/>
      <c r="HZ18" s="499"/>
      <c r="IA18" s="499"/>
      <c r="IB18" s="499"/>
      <c r="IC18" s="499"/>
      <c r="ID18" s="499"/>
      <c r="IE18" s="499"/>
      <c r="IF18" s="499"/>
      <c r="IG18" s="499"/>
      <c r="IH18" s="499"/>
      <c r="II18" s="499"/>
      <c r="IJ18" s="499"/>
      <c r="IK18" s="499"/>
      <c r="IL18" s="499"/>
      <c r="IM18" s="499"/>
      <c r="IN18" s="499"/>
      <c r="IO18" s="499"/>
      <c r="IP18" s="499"/>
      <c r="IQ18" s="499"/>
    </row>
    <row r="19" s="128" customFormat="1" ht="24.95" customHeight="1" spans="1:251">
      <c r="A19" s="504" t="s">
        <v>1321</v>
      </c>
      <c r="B19" s="505"/>
      <c r="C19" s="502"/>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99"/>
      <c r="BD19" s="499"/>
      <c r="BE19" s="499"/>
      <c r="BF19" s="499"/>
      <c r="BG19" s="499"/>
      <c r="BH19" s="499"/>
      <c r="BI19" s="499"/>
      <c r="BJ19" s="499"/>
      <c r="BK19" s="499"/>
      <c r="BL19" s="499"/>
      <c r="BM19" s="499"/>
      <c r="BN19" s="499"/>
      <c r="BO19" s="499"/>
      <c r="BP19" s="499"/>
      <c r="BQ19" s="499"/>
      <c r="BR19" s="499"/>
      <c r="BS19" s="499"/>
      <c r="BT19" s="499"/>
      <c r="BU19" s="499"/>
      <c r="BV19" s="499"/>
      <c r="BW19" s="499"/>
      <c r="BX19" s="499"/>
      <c r="BY19" s="499"/>
      <c r="BZ19" s="499"/>
      <c r="CA19" s="499"/>
      <c r="CB19" s="499"/>
      <c r="CC19" s="499"/>
      <c r="CD19" s="499"/>
      <c r="CE19" s="499"/>
      <c r="CF19" s="499"/>
      <c r="CG19" s="499"/>
      <c r="CH19" s="499"/>
      <c r="CI19" s="499"/>
      <c r="CJ19" s="499"/>
      <c r="CK19" s="499"/>
      <c r="CL19" s="499"/>
      <c r="CM19" s="499"/>
      <c r="CN19" s="499"/>
      <c r="CO19" s="499"/>
      <c r="CP19" s="499"/>
      <c r="CQ19" s="499"/>
      <c r="CR19" s="499"/>
      <c r="CS19" s="499"/>
      <c r="CT19" s="499"/>
      <c r="CU19" s="499"/>
      <c r="CV19" s="499"/>
      <c r="CW19" s="499"/>
      <c r="CX19" s="499"/>
      <c r="CY19" s="499"/>
      <c r="CZ19" s="499"/>
      <c r="DA19" s="499"/>
      <c r="DB19" s="499"/>
      <c r="DC19" s="499"/>
      <c r="DD19" s="499"/>
      <c r="DE19" s="499"/>
      <c r="DF19" s="499"/>
      <c r="DG19" s="499"/>
      <c r="DH19" s="499"/>
      <c r="DI19" s="499"/>
      <c r="DJ19" s="499"/>
      <c r="DK19" s="499"/>
      <c r="DL19" s="499"/>
      <c r="DM19" s="499"/>
      <c r="DN19" s="499"/>
      <c r="DO19" s="499"/>
      <c r="DP19" s="499"/>
      <c r="DQ19" s="499"/>
      <c r="DR19" s="499"/>
      <c r="DS19" s="499"/>
      <c r="DT19" s="499"/>
      <c r="DU19" s="499"/>
      <c r="DV19" s="499"/>
      <c r="DW19" s="499"/>
      <c r="DX19" s="499"/>
      <c r="DY19" s="499"/>
      <c r="DZ19" s="499"/>
      <c r="EA19" s="499"/>
      <c r="EB19" s="499"/>
      <c r="EC19" s="499"/>
      <c r="ED19" s="499"/>
      <c r="EE19" s="499"/>
      <c r="EF19" s="499"/>
      <c r="EG19" s="499"/>
      <c r="EH19" s="499"/>
      <c r="EI19" s="499"/>
      <c r="EJ19" s="499"/>
      <c r="EK19" s="499"/>
      <c r="EL19" s="499"/>
      <c r="EM19" s="499"/>
      <c r="EN19" s="499"/>
      <c r="EO19" s="499"/>
      <c r="EP19" s="499"/>
      <c r="EQ19" s="499"/>
      <c r="ER19" s="499"/>
      <c r="ES19" s="499"/>
      <c r="ET19" s="499"/>
      <c r="EU19" s="499"/>
      <c r="EV19" s="499"/>
      <c r="EW19" s="499"/>
      <c r="EX19" s="499"/>
      <c r="EY19" s="499"/>
      <c r="EZ19" s="499"/>
      <c r="FA19" s="499"/>
      <c r="FB19" s="499"/>
      <c r="FC19" s="499"/>
      <c r="FD19" s="499"/>
      <c r="FE19" s="499"/>
      <c r="FF19" s="499"/>
      <c r="FG19" s="499"/>
      <c r="FH19" s="499"/>
      <c r="FI19" s="499"/>
      <c r="FJ19" s="499"/>
      <c r="FK19" s="499"/>
      <c r="FL19" s="499"/>
      <c r="FM19" s="499"/>
      <c r="FN19" s="499"/>
      <c r="FO19" s="499"/>
      <c r="FP19" s="499"/>
      <c r="FQ19" s="499"/>
      <c r="FR19" s="499"/>
      <c r="FS19" s="499"/>
      <c r="FT19" s="499"/>
      <c r="FU19" s="499"/>
      <c r="FV19" s="499"/>
      <c r="FW19" s="499"/>
      <c r="FX19" s="499"/>
      <c r="FY19" s="499"/>
      <c r="FZ19" s="499"/>
      <c r="GA19" s="499"/>
      <c r="GB19" s="499"/>
      <c r="GC19" s="499"/>
      <c r="GD19" s="499"/>
      <c r="GE19" s="499"/>
      <c r="GF19" s="499"/>
      <c r="GG19" s="499"/>
      <c r="GH19" s="499"/>
      <c r="GI19" s="499"/>
      <c r="GJ19" s="499"/>
      <c r="GK19" s="499"/>
      <c r="GL19" s="499"/>
      <c r="GM19" s="499"/>
      <c r="GN19" s="499"/>
      <c r="GO19" s="499"/>
      <c r="GP19" s="499"/>
      <c r="GQ19" s="499"/>
      <c r="GR19" s="499"/>
      <c r="GS19" s="499"/>
      <c r="GT19" s="499"/>
      <c r="GU19" s="499"/>
      <c r="GV19" s="499"/>
      <c r="GW19" s="499"/>
      <c r="GX19" s="499"/>
      <c r="GY19" s="499"/>
      <c r="GZ19" s="499"/>
      <c r="HA19" s="499"/>
      <c r="HB19" s="499"/>
      <c r="HC19" s="499"/>
      <c r="HD19" s="499"/>
      <c r="HE19" s="499"/>
      <c r="HF19" s="499"/>
      <c r="HG19" s="499"/>
      <c r="HH19" s="499"/>
      <c r="HI19" s="499"/>
      <c r="HJ19" s="499"/>
      <c r="HK19" s="499"/>
      <c r="HL19" s="499"/>
      <c r="HM19" s="499"/>
      <c r="HN19" s="499"/>
      <c r="HO19" s="499"/>
      <c r="HP19" s="499"/>
      <c r="HQ19" s="499"/>
      <c r="HR19" s="499"/>
      <c r="HS19" s="499"/>
      <c r="HT19" s="499"/>
      <c r="HU19" s="499"/>
      <c r="HV19" s="499"/>
      <c r="HW19" s="499"/>
      <c r="HX19" s="499"/>
      <c r="HY19" s="499"/>
      <c r="HZ19" s="499"/>
      <c r="IA19" s="499"/>
      <c r="IB19" s="499"/>
      <c r="IC19" s="499"/>
      <c r="ID19" s="499"/>
      <c r="IE19" s="499"/>
      <c r="IF19" s="499"/>
      <c r="IG19" s="499"/>
      <c r="IH19" s="499"/>
      <c r="II19" s="499"/>
      <c r="IJ19" s="499"/>
      <c r="IK19" s="499"/>
      <c r="IL19" s="499"/>
      <c r="IM19" s="499"/>
      <c r="IN19" s="499"/>
      <c r="IO19" s="499"/>
      <c r="IP19" s="499"/>
      <c r="IQ19" s="499"/>
    </row>
    <row r="20" s="128" customFormat="1" ht="24.95" customHeight="1" spans="1:251">
      <c r="A20" s="504" t="s">
        <v>1322</v>
      </c>
      <c r="B20" s="505"/>
      <c r="C20" s="502"/>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499"/>
      <c r="BS20" s="499"/>
      <c r="BT20" s="499"/>
      <c r="BU20" s="499"/>
      <c r="BV20" s="499"/>
      <c r="BW20" s="499"/>
      <c r="BX20" s="499"/>
      <c r="BY20" s="499"/>
      <c r="BZ20" s="499"/>
      <c r="CA20" s="499"/>
      <c r="CB20" s="499"/>
      <c r="CC20" s="499"/>
      <c r="CD20" s="499"/>
      <c r="CE20" s="499"/>
      <c r="CF20" s="499"/>
      <c r="CG20" s="499"/>
      <c r="CH20" s="499"/>
      <c r="CI20" s="499"/>
      <c r="CJ20" s="499"/>
      <c r="CK20" s="499"/>
      <c r="CL20" s="499"/>
      <c r="CM20" s="499"/>
      <c r="CN20" s="499"/>
      <c r="CO20" s="499"/>
      <c r="CP20" s="499"/>
      <c r="CQ20" s="499"/>
      <c r="CR20" s="499"/>
      <c r="CS20" s="499"/>
      <c r="CT20" s="499"/>
      <c r="CU20" s="499"/>
      <c r="CV20" s="499"/>
      <c r="CW20" s="499"/>
      <c r="CX20" s="499"/>
      <c r="CY20" s="499"/>
      <c r="CZ20" s="499"/>
      <c r="DA20" s="499"/>
      <c r="DB20" s="499"/>
      <c r="DC20" s="499"/>
      <c r="DD20" s="499"/>
      <c r="DE20" s="499"/>
      <c r="DF20" s="499"/>
      <c r="DG20" s="499"/>
      <c r="DH20" s="499"/>
      <c r="DI20" s="499"/>
      <c r="DJ20" s="499"/>
      <c r="DK20" s="499"/>
      <c r="DL20" s="499"/>
      <c r="DM20" s="499"/>
      <c r="DN20" s="499"/>
      <c r="DO20" s="499"/>
      <c r="DP20" s="499"/>
      <c r="DQ20" s="499"/>
      <c r="DR20" s="499"/>
      <c r="DS20" s="499"/>
      <c r="DT20" s="499"/>
      <c r="DU20" s="499"/>
      <c r="DV20" s="499"/>
      <c r="DW20" s="499"/>
      <c r="DX20" s="499"/>
      <c r="DY20" s="499"/>
      <c r="DZ20" s="499"/>
      <c r="EA20" s="499"/>
      <c r="EB20" s="499"/>
      <c r="EC20" s="499"/>
      <c r="ED20" s="499"/>
      <c r="EE20" s="499"/>
      <c r="EF20" s="499"/>
      <c r="EG20" s="499"/>
      <c r="EH20" s="499"/>
      <c r="EI20" s="499"/>
      <c r="EJ20" s="499"/>
      <c r="EK20" s="499"/>
      <c r="EL20" s="499"/>
      <c r="EM20" s="499"/>
      <c r="EN20" s="499"/>
      <c r="EO20" s="499"/>
      <c r="EP20" s="499"/>
      <c r="EQ20" s="499"/>
      <c r="ER20" s="499"/>
      <c r="ES20" s="499"/>
      <c r="ET20" s="499"/>
      <c r="EU20" s="499"/>
      <c r="EV20" s="499"/>
      <c r="EW20" s="499"/>
      <c r="EX20" s="499"/>
      <c r="EY20" s="499"/>
      <c r="EZ20" s="499"/>
      <c r="FA20" s="499"/>
      <c r="FB20" s="499"/>
      <c r="FC20" s="499"/>
      <c r="FD20" s="499"/>
      <c r="FE20" s="499"/>
      <c r="FF20" s="499"/>
      <c r="FG20" s="499"/>
      <c r="FH20" s="499"/>
      <c r="FI20" s="499"/>
      <c r="FJ20" s="499"/>
      <c r="FK20" s="499"/>
      <c r="FL20" s="499"/>
      <c r="FM20" s="499"/>
      <c r="FN20" s="499"/>
      <c r="FO20" s="499"/>
      <c r="FP20" s="499"/>
      <c r="FQ20" s="499"/>
      <c r="FR20" s="499"/>
      <c r="FS20" s="499"/>
      <c r="FT20" s="499"/>
      <c r="FU20" s="499"/>
      <c r="FV20" s="499"/>
      <c r="FW20" s="499"/>
      <c r="FX20" s="499"/>
      <c r="FY20" s="499"/>
      <c r="FZ20" s="499"/>
      <c r="GA20" s="499"/>
      <c r="GB20" s="499"/>
      <c r="GC20" s="499"/>
      <c r="GD20" s="499"/>
      <c r="GE20" s="499"/>
      <c r="GF20" s="499"/>
      <c r="GG20" s="499"/>
      <c r="GH20" s="499"/>
      <c r="GI20" s="499"/>
      <c r="GJ20" s="499"/>
      <c r="GK20" s="499"/>
      <c r="GL20" s="499"/>
      <c r="GM20" s="499"/>
      <c r="GN20" s="499"/>
      <c r="GO20" s="499"/>
      <c r="GP20" s="499"/>
      <c r="GQ20" s="499"/>
      <c r="GR20" s="499"/>
      <c r="GS20" s="499"/>
      <c r="GT20" s="499"/>
      <c r="GU20" s="499"/>
      <c r="GV20" s="499"/>
      <c r="GW20" s="499"/>
      <c r="GX20" s="499"/>
      <c r="GY20" s="499"/>
      <c r="GZ20" s="499"/>
      <c r="HA20" s="499"/>
      <c r="HB20" s="499"/>
      <c r="HC20" s="499"/>
      <c r="HD20" s="499"/>
      <c r="HE20" s="499"/>
      <c r="HF20" s="499"/>
      <c r="HG20" s="499"/>
      <c r="HH20" s="499"/>
      <c r="HI20" s="499"/>
      <c r="HJ20" s="499"/>
      <c r="HK20" s="499"/>
      <c r="HL20" s="499"/>
      <c r="HM20" s="499"/>
      <c r="HN20" s="499"/>
      <c r="HO20" s="499"/>
      <c r="HP20" s="499"/>
      <c r="HQ20" s="499"/>
      <c r="HR20" s="499"/>
      <c r="HS20" s="499"/>
      <c r="HT20" s="499"/>
      <c r="HU20" s="499"/>
      <c r="HV20" s="499"/>
      <c r="HW20" s="499"/>
      <c r="HX20" s="499"/>
      <c r="HY20" s="499"/>
      <c r="HZ20" s="499"/>
      <c r="IA20" s="499"/>
      <c r="IB20" s="499"/>
      <c r="IC20" s="499"/>
      <c r="ID20" s="499"/>
      <c r="IE20" s="499"/>
      <c r="IF20" s="499"/>
      <c r="IG20" s="499"/>
      <c r="IH20" s="499"/>
      <c r="II20" s="499"/>
      <c r="IJ20" s="499"/>
      <c r="IK20" s="499"/>
      <c r="IL20" s="499"/>
      <c r="IM20" s="499"/>
      <c r="IN20" s="499"/>
      <c r="IO20" s="499"/>
      <c r="IP20" s="499"/>
      <c r="IQ20" s="499"/>
    </row>
    <row r="21" s="128" customFormat="1" ht="24.95" customHeight="1" spans="1:251">
      <c r="A21" s="504" t="s">
        <v>1323</v>
      </c>
      <c r="B21" s="505"/>
      <c r="C21" s="502"/>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499"/>
      <c r="AP21" s="499"/>
      <c r="AQ21" s="499"/>
      <c r="AR21" s="499"/>
      <c r="AS21" s="499"/>
      <c r="AT21" s="499"/>
      <c r="AU21" s="499"/>
      <c r="AV21" s="499"/>
      <c r="AW21" s="499"/>
      <c r="AX21" s="499"/>
      <c r="AY21" s="499"/>
      <c r="AZ21" s="499"/>
      <c r="BA21" s="499"/>
      <c r="BB21" s="499"/>
      <c r="BC21" s="499"/>
      <c r="BD21" s="499"/>
      <c r="BE21" s="499"/>
      <c r="BF21" s="499"/>
      <c r="BG21" s="499"/>
      <c r="BH21" s="499"/>
      <c r="BI21" s="499"/>
      <c r="BJ21" s="499"/>
      <c r="BK21" s="499"/>
      <c r="BL21" s="499"/>
      <c r="BM21" s="499"/>
      <c r="BN21" s="499"/>
      <c r="BO21" s="499"/>
      <c r="BP21" s="499"/>
      <c r="BQ21" s="499"/>
      <c r="BR21" s="499"/>
      <c r="BS21" s="499"/>
      <c r="BT21" s="499"/>
      <c r="BU21" s="499"/>
      <c r="BV21" s="499"/>
      <c r="BW21" s="499"/>
      <c r="BX21" s="499"/>
      <c r="BY21" s="499"/>
      <c r="BZ21" s="499"/>
      <c r="CA21" s="499"/>
      <c r="CB21" s="499"/>
      <c r="CC21" s="499"/>
      <c r="CD21" s="499"/>
      <c r="CE21" s="499"/>
      <c r="CF21" s="499"/>
      <c r="CG21" s="499"/>
      <c r="CH21" s="499"/>
      <c r="CI21" s="499"/>
      <c r="CJ21" s="499"/>
      <c r="CK21" s="499"/>
      <c r="CL21" s="499"/>
      <c r="CM21" s="499"/>
      <c r="CN21" s="499"/>
      <c r="CO21" s="499"/>
      <c r="CP21" s="499"/>
      <c r="CQ21" s="499"/>
      <c r="CR21" s="499"/>
      <c r="CS21" s="499"/>
      <c r="CT21" s="499"/>
      <c r="CU21" s="499"/>
      <c r="CV21" s="499"/>
      <c r="CW21" s="499"/>
      <c r="CX21" s="499"/>
      <c r="CY21" s="499"/>
      <c r="CZ21" s="499"/>
      <c r="DA21" s="499"/>
      <c r="DB21" s="499"/>
      <c r="DC21" s="499"/>
      <c r="DD21" s="499"/>
      <c r="DE21" s="499"/>
      <c r="DF21" s="499"/>
      <c r="DG21" s="499"/>
      <c r="DH21" s="499"/>
      <c r="DI21" s="499"/>
      <c r="DJ21" s="499"/>
      <c r="DK21" s="499"/>
      <c r="DL21" s="499"/>
      <c r="DM21" s="499"/>
      <c r="DN21" s="499"/>
      <c r="DO21" s="499"/>
      <c r="DP21" s="499"/>
      <c r="DQ21" s="499"/>
      <c r="DR21" s="499"/>
      <c r="DS21" s="499"/>
      <c r="DT21" s="499"/>
      <c r="DU21" s="499"/>
      <c r="DV21" s="499"/>
      <c r="DW21" s="499"/>
      <c r="DX21" s="499"/>
      <c r="DY21" s="499"/>
      <c r="DZ21" s="499"/>
      <c r="EA21" s="499"/>
      <c r="EB21" s="499"/>
      <c r="EC21" s="499"/>
      <c r="ED21" s="499"/>
      <c r="EE21" s="499"/>
      <c r="EF21" s="499"/>
      <c r="EG21" s="499"/>
      <c r="EH21" s="499"/>
      <c r="EI21" s="499"/>
      <c r="EJ21" s="499"/>
      <c r="EK21" s="499"/>
      <c r="EL21" s="499"/>
      <c r="EM21" s="499"/>
      <c r="EN21" s="499"/>
      <c r="EO21" s="499"/>
      <c r="EP21" s="499"/>
      <c r="EQ21" s="499"/>
      <c r="ER21" s="499"/>
      <c r="ES21" s="499"/>
      <c r="ET21" s="499"/>
      <c r="EU21" s="499"/>
      <c r="EV21" s="499"/>
      <c r="EW21" s="499"/>
      <c r="EX21" s="499"/>
      <c r="EY21" s="499"/>
      <c r="EZ21" s="499"/>
      <c r="FA21" s="499"/>
      <c r="FB21" s="499"/>
      <c r="FC21" s="499"/>
      <c r="FD21" s="499"/>
      <c r="FE21" s="499"/>
      <c r="FF21" s="499"/>
      <c r="FG21" s="499"/>
      <c r="FH21" s="499"/>
      <c r="FI21" s="499"/>
      <c r="FJ21" s="499"/>
      <c r="FK21" s="499"/>
      <c r="FL21" s="499"/>
      <c r="FM21" s="499"/>
      <c r="FN21" s="499"/>
      <c r="FO21" s="499"/>
      <c r="FP21" s="499"/>
      <c r="FQ21" s="499"/>
      <c r="FR21" s="499"/>
      <c r="FS21" s="499"/>
      <c r="FT21" s="499"/>
      <c r="FU21" s="499"/>
      <c r="FV21" s="499"/>
      <c r="FW21" s="499"/>
      <c r="FX21" s="499"/>
      <c r="FY21" s="499"/>
      <c r="FZ21" s="499"/>
      <c r="GA21" s="499"/>
      <c r="GB21" s="499"/>
      <c r="GC21" s="499"/>
      <c r="GD21" s="499"/>
      <c r="GE21" s="499"/>
      <c r="GF21" s="499"/>
      <c r="GG21" s="499"/>
      <c r="GH21" s="499"/>
      <c r="GI21" s="499"/>
      <c r="GJ21" s="499"/>
      <c r="GK21" s="499"/>
      <c r="GL21" s="499"/>
      <c r="GM21" s="499"/>
      <c r="GN21" s="499"/>
      <c r="GO21" s="499"/>
      <c r="GP21" s="499"/>
      <c r="GQ21" s="499"/>
      <c r="GR21" s="499"/>
      <c r="GS21" s="499"/>
      <c r="GT21" s="499"/>
      <c r="GU21" s="499"/>
      <c r="GV21" s="499"/>
      <c r="GW21" s="499"/>
      <c r="GX21" s="499"/>
      <c r="GY21" s="499"/>
      <c r="GZ21" s="499"/>
      <c r="HA21" s="499"/>
      <c r="HB21" s="499"/>
      <c r="HC21" s="499"/>
      <c r="HD21" s="499"/>
      <c r="HE21" s="499"/>
      <c r="HF21" s="499"/>
      <c r="HG21" s="499"/>
      <c r="HH21" s="499"/>
      <c r="HI21" s="499"/>
      <c r="HJ21" s="499"/>
      <c r="HK21" s="499"/>
      <c r="HL21" s="499"/>
      <c r="HM21" s="499"/>
      <c r="HN21" s="499"/>
      <c r="HO21" s="499"/>
      <c r="HP21" s="499"/>
      <c r="HQ21" s="499"/>
      <c r="HR21" s="499"/>
      <c r="HS21" s="499"/>
      <c r="HT21" s="499"/>
      <c r="HU21" s="499"/>
      <c r="HV21" s="499"/>
      <c r="HW21" s="499"/>
      <c r="HX21" s="499"/>
      <c r="HY21" s="499"/>
      <c r="HZ21" s="499"/>
      <c r="IA21" s="499"/>
      <c r="IB21" s="499"/>
      <c r="IC21" s="499"/>
      <c r="ID21" s="499"/>
      <c r="IE21" s="499"/>
      <c r="IF21" s="499"/>
      <c r="IG21" s="499"/>
      <c r="IH21" s="499"/>
      <c r="II21" s="499"/>
      <c r="IJ21" s="499"/>
      <c r="IK21" s="499"/>
      <c r="IL21" s="499"/>
      <c r="IM21" s="499"/>
      <c r="IN21" s="499"/>
      <c r="IO21" s="499"/>
      <c r="IP21" s="499"/>
      <c r="IQ21" s="499"/>
    </row>
    <row r="22" s="128" customFormat="1" ht="24.95" customHeight="1" spans="1:251">
      <c r="A22" s="504" t="s">
        <v>1324</v>
      </c>
      <c r="B22" s="505"/>
      <c r="C22" s="502"/>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c r="AQ22" s="499"/>
      <c r="AR22" s="499"/>
      <c r="AS22" s="499"/>
      <c r="AT22" s="499"/>
      <c r="AU22" s="499"/>
      <c r="AV22" s="499"/>
      <c r="AW22" s="499"/>
      <c r="AX22" s="499"/>
      <c r="AY22" s="499"/>
      <c r="AZ22" s="499"/>
      <c r="BA22" s="499"/>
      <c r="BB22" s="499"/>
      <c r="BC22" s="499"/>
      <c r="BD22" s="499"/>
      <c r="BE22" s="499"/>
      <c r="BF22" s="499"/>
      <c r="BG22" s="499"/>
      <c r="BH22" s="499"/>
      <c r="BI22" s="499"/>
      <c r="BJ22" s="499"/>
      <c r="BK22" s="499"/>
      <c r="BL22" s="499"/>
      <c r="BM22" s="499"/>
      <c r="BN22" s="499"/>
      <c r="BO22" s="499"/>
      <c r="BP22" s="499"/>
      <c r="BQ22" s="499"/>
      <c r="BR22" s="499"/>
      <c r="BS22" s="499"/>
      <c r="BT22" s="499"/>
      <c r="BU22" s="499"/>
      <c r="BV22" s="499"/>
      <c r="BW22" s="499"/>
      <c r="BX22" s="499"/>
      <c r="BY22" s="499"/>
      <c r="BZ22" s="499"/>
      <c r="CA22" s="499"/>
      <c r="CB22" s="499"/>
      <c r="CC22" s="499"/>
      <c r="CD22" s="499"/>
      <c r="CE22" s="499"/>
      <c r="CF22" s="499"/>
      <c r="CG22" s="499"/>
      <c r="CH22" s="499"/>
      <c r="CI22" s="499"/>
      <c r="CJ22" s="499"/>
      <c r="CK22" s="499"/>
      <c r="CL22" s="499"/>
      <c r="CM22" s="499"/>
      <c r="CN22" s="499"/>
      <c r="CO22" s="499"/>
      <c r="CP22" s="499"/>
      <c r="CQ22" s="499"/>
      <c r="CR22" s="499"/>
      <c r="CS22" s="499"/>
      <c r="CT22" s="499"/>
      <c r="CU22" s="499"/>
      <c r="CV22" s="499"/>
      <c r="CW22" s="499"/>
      <c r="CX22" s="499"/>
      <c r="CY22" s="499"/>
      <c r="CZ22" s="499"/>
      <c r="DA22" s="499"/>
      <c r="DB22" s="499"/>
      <c r="DC22" s="499"/>
      <c r="DD22" s="499"/>
      <c r="DE22" s="499"/>
      <c r="DF22" s="499"/>
      <c r="DG22" s="499"/>
      <c r="DH22" s="499"/>
      <c r="DI22" s="499"/>
      <c r="DJ22" s="499"/>
      <c r="DK22" s="499"/>
      <c r="DL22" s="499"/>
      <c r="DM22" s="499"/>
      <c r="DN22" s="499"/>
      <c r="DO22" s="499"/>
      <c r="DP22" s="499"/>
      <c r="DQ22" s="499"/>
      <c r="DR22" s="499"/>
      <c r="DS22" s="499"/>
      <c r="DT22" s="499"/>
      <c r="DU22" s="499"/>
      <c r="DV22" s="499"/>
      <c r="DW22" s="499"/>
      <c r="DX22" s="499"/>
      <c r="DY22" s="499"/>
      <c r="DZ22" s="499"/>
      <c r="EA22" s="499"/>
      <c r="EB22" s="499"/>
      <c r="EC22" s="499"/>
      <c r="ED22" s="499"/>
      <c r="EE22" s="499"/>
      <c r="EF22" s="499"/>
      <c r="EG22" s="499"/>
      <c r="EH22" s="499"/>
      <c r="EI22" s="499"/>
      <c r="EJ22" s="499"/>
      <c r="EK22" s="499"/>
      <c r="EL22" s="499"/>
      <c r="EM22" s="499"/>
      <c r="EN22" s="499"/>
      <c r="EO22" s="499"/>
      <c r="EP22" s="499"/>
      <c r="EQ22" s="499"/>
      <c r="ER22" s="499"/>
      <c r="ES22" s="499"/>
      <c r="ET22" s="499"/>
      <c r="EU22" s="499"/>
      <c r="EV22" s="499"/>
      <c r="EW22" s="499"/>
      <c r="EX22" s="499"/>
      <c r="EY22" s="499"/>
      <c r="EZ22" s="499"/>
      <c r="FA22" s="499"/>
      <c r="FB22" s="499"/>
      <c r="FC22" s="499"/>
      <c r="FD22" s="499"/>
      <c r="FE22" s="499"/>
      <c r="FF22" s="499"/>
      <c r="FG22" s="499"/>
      <c r="FH22" s="499"/>
      <c r="FI22" s="499"/>
      <c r="FJ22" s="499"/>
      <c r="FK22" s="499"/>
      <c r="FL22" s="499"/>
      <c r="FM22" s="499"/>
      <c r="FN22" s="499"/>
      <c r="FO22" s="499"/>
      <c r="FP22" s="499"/>
      <c r="FQ22" s="499"/>
      <c r="FR22" s="499"/>
      <c r="FS22" s="499"/>
      <c r="FT22" s="499"/>
      <c r="FU22" s="499"/>
      <c r="FV22" s="499"/>
      <c r="FW22" s="499"/>
      <c r="FX22" s="499"/>
      <c r="FY22" s="499"/>
      <c r="FZ22" s="499"/>
      <c r="GA22" s="499"/>
      <c r="GB22" s="499"/>
      <c r="GC22" s="499"/>
      <c r="GD22" s="499"/>
      <c r="GE22" s="499"/>
      <c r="GF22" s="499"/>
      <c r="GG22" s="499"/>
      <c r="GH22" s="499"/>
      <c r="GI22" s="499"/>
      <c r="GJ22" s="499"/>
      <c r="GK22" s="499"/>
      <c r="GL22" s="499"/>
      <c r="GM22" s="499"/>
      <c r="GN22" s="499"/>
      <c r="GO22" s="499"/>
      <c r="GP22" s="499"/>
      <c r="GQ22" s="499"/>
      <c r="GR22" s="499"/>
      <c r="GS22" s="499"/>
      <c r="GT22" s="499"/>
      <c r="GU22" s="499"/>
      <c r="GV22" s="499"/>
      <c r="GW22" s="499"/>
      <c r="GX22" s="499"/>
      <c r="GY22" s="499"/>
      <c r="GZ22" s="499"/>
      <c r="HA22" s="499"/>
      <c r="HB22" s="499"/>
      <c r="HC22" s="499"/>
      <c r="HD22" s="499"/>
      <c r="HE22" s="499"/>
      <c r="HF22" s="499"/>
      <c r="HG22" s="499"/>
      <c r="HH22" s="499"/>
      <c r="HI22" s="499"/>
      <c r="HJ22" s="499"/>
      <c r="HK22" s="499"/>
      <c r="HL22" s="499"/>
      <c r="HM22" s="499"/>
      <c r="HN22" s="499"/>
      <c r="HO22" s="499"/>
      <c r="HP22" s="499"/>
      <c r="HQ22" s="499"/>
      <c r="HR22" s="499"/>
      <c r="HS22" s="499"/>
      <c r="HT22" s="499"/>
      <c r="HU22" s="499"/>
      <c r="HV22" s="499"/>
      <c r="HW22" s="499"/>
      <c r="HX22" s="499"/>
      <c r="HY22" s="499"/>
      <c r="HZ22" s="499"/>
      <c r="IA22" s="499"/>
      <c r="IB22" s="499"/>
      <c r="IC22" s="499"/>
      <c r="ID22" s="499"/>
      <c r="IE22" s="499"/>
      <c r="IF22" s="499"/>
      <c r="IG22" s="499"/>
      <c r="IH22" s="499"/>
      <c r="II22" s="499"/>
      <c r="IJ22" s="499"/>
      <c r="IK22" s="499"/>
      <c r="IL22" s="499"/>
      <c r="IM22" s="499"/>
      <c r="IN22" s="499"/>
      <c r="IO22" s="499"/>
      <c r="IP22" s="499"/>
      <c r="IQ22" s="499"/>
    </row>
    <row r="23" s="128" customFormat="1" ht="24.95" customHeight="1" spans="1:251">
      <c r="A23" s="504" t="s">
        <v>1325</v>
      </c>
      <c r="B23" s="505"/>
      <c r="C23" s="502"/>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499"/>
      <c r="AS23" s="499"/>
      <c r="AT23" s="499"/>
      <c r="AU23" s="499"/>
      <c r="AV23" s="499"/>
      <c r="AW23" s="499"/>
      <c r="AX23" s="499"/>
      <c r="AY23" s="499"/>
      <c r="AZ23" s="499"/>
      <c r="BA23" s="499"/>
      <c r="BB23" s="499"/>
      <c r="BC23" s="499"/>
      <c r="BD23" s="499"/>
      <c r="BE23" s="499"/>
      <c r="BF23" s="499"/>
      <c r="BG23" s="499"/>
      <c r="BH23" s="499"/>
      <c r="BI23" s="499"/>
      <c r="BJ23" s="499"/>
      <c r="BK23" s="499"/>
      <c r="BL23" s="499"/>
      <c r="BM23" s="499"/>
      <c r="BN23" s="499"/>
      <c r="BO23" s="499"/>
      <c r="BP23" s="499"/>
      <c r="BQ23" s="499"/>
      <c r="BR23" s="499"/>
      <c r="BS23" s="499"/>
      <c r="BT23" s="499"/>
      <c r="BU23" s="499"/>
      <c r="BV23" s="499"/>
      <c r="BW23" s="499"/>
      <c r="BX23" s="499"/>
      <c r="BY23" s="499"/>
      <c r="BZ23" s="499"/>
      <c r="CA23" s="499"/>
      <c r="CB23" s="499"/>
      <c r="CC23" s="499"/>
      <c r="CD23" s="499"/>
      <c r="CE23" s="499"/>
      <c r="CF23" s="499"/>
      <c r="CG23" s="499"/>
      <c r="CH23" s="499"/>
      <c r="CI23" s="499"/>
      <c r="CJ23" s="499"/>
      <c r="CK23" s="499"/>
      <c r="CL23" s="499"/>
      <c r="CM23" s="499"/>
      <c r="CN23" s="499"/>
      <c r="CO23" s="499"/>
      <c r="CP23" s="499"/>
      <c r="CQ23" s="499"/>
      <c r="CR23" s="499"/>
      <c r="CS23" s="499"/>
      <c r="CT23" s="499"/>
      <c r="CU23" s="499"/>
      <c r="CV23" s="499"/>
      <c r="CW23" s="499"/>
      <c r="CX23" s="499"/>
      <c r="CY23" s="499"/>
      <c r="CZ23" s="499"/>
      <c r="DA23" s="499"/>
      <c r="DB23" s="499"/>
      <c r="DC23" s="499"/>
      <c r="DD23" s="499"/>
      <c r="DE23" s="499"/>
      <c r="DF23" s="499"/>
      <c r="DG23" s="499"/>
      <c r="DH23" s="499"/>
      <c r="DI23" s="499"/>
      <c r="DJ23" s="499"/>
      <c r="DK23" s="499"/>
      <c r="DL23" s="499"/>
      <c r="DM23" s="499"/>
      <c r="DN23" s="499"/>
      <c r="DO23" s="499"/>
      <c r="DP23" s="499"/>
      <c r="DQ23" s="499"/>
      <c r="DR23" s="499"/>
      <c r="DS23" s="499"/>
      <c r="DT23" s="499"/>
      <c r="DU23" s="499"/>
      <c r="DV23" s="499"/>
      <c r="DW23" s="499"/>
      <c r="DX23" s="499"/>
      <c r="DY23" s="499"/>
      <c r="DZ23" s="499"/>
      <c r="EA23" s="499"/>
      <c r="EB23" s="499"/>
      <c r="EC23" s="499"/>
      <c r="ED23" s="499"/>
      <c r="EE23" s="499"/>
      <c r="EF23" s="499"/>
      <c r="EG23" s="499"/>
      <c r="EH23" s="499"/>
      <c r="EI23" s="499"/>
      <c r="EJ23" s="499"/>
      <c r="EK23" s="499"/>
      <c r="EL23" s="499"/>
      <c r="EM23" s="499"/>
      <c r="EN23" s="499"/>
      <c r="EO23" s="499"/>
      <c r="EP23" s="499"/>
      <c r="EQ23" s="499"/>
      <c r="ER23" s="499"/>
      <c r="ES23" s="499"/>
      <c r="ET23" s="499"/>
      <c r="EU23" s="499"/>
      <c r="EV23" s="499"/>
      <c r="EW23" s="499"/>
      <c r="EX23" s="499"/>
      <c r="EY23" s="499"/>
      <c r="EZ23" s="499"/>
      <c r="FA23" s="499"/>
      <c r="FB23" s="499"/>
      <c r="FC23" s="499"/>
      <c r="FD23" s="499"/>
      <c r="FE23" s="499"/>
      <c r="FF23" s="499"/>
      <c r="FG23" s="499"/>
      <c r="FH23" s="499"/>
      <c r="FI23" s="499"/>
      <c r="FJ23" s="499"/>
      <c r="FK23" s="499"/>
      <c r="FL23" s="499"/>
      <c r="FM23" s="499"/>
      <c r="FN23" s="499"/>
      <c r="FO23" s="499"/>
      <c r="FP23" s="499"/>
      <c r="FQ23" s="499"/>
      <c r="FR23" s="499"/>
      <c r="FS23" s="499"/>
      <c r="FT23" s="499"/>
      <c r="FU23" s="499"/>
      <c r="FV23" s="499"/>
      <c r="FW23" s="499"/>
      <c r="FX23" s="499"/>
      <c r="FY23" s="499"/>
      <c r="FZ23" s="499"/>
      <c r="GA23" s="499"/>
      <c r="GB23" s="499"/>
      <c r="GC23" s="499"/>
      <c r="GD23" s="499"/>
      <c r="GE23" s="499"/>
      <c r="GF23" s="499"/>
      <c r="GG23" s="499"/>
      <c r="GH23" s="499"/>
      <c r="GI23" s="499"/>
      <c r="GJ23" s="499"/>
      <c r="GK23" s="499"/>
      <c r="GL23" s="499"/>
      <c r="GM23" s="499"/>
      <c r="GN23" s="499"/>
      <c r="GO23" s="499"/>
      <c r="GP23" s="499"/>
      <c r="GQ23" s="499"/>
      <c r="GR23" s="499"/>
      <c r="GS23" s="499"/>
      <c r="GT23" s="499"/>
      <c r="GU23" s="499"/>
      <c r="GV23" s="499"/>
      <c r="GW23" s="499"/>
      <c r="GX23" s="499"/>
      <c r="GY23" s="499"/>
      <c r="GZ23" s="499"/>
      <c r="HA23" s="499"/>
      <c r="HB23" s="499"/>
      <c r="HC23" s="499"/>
      <c r="HD23" s="499"/>
      <c r="HE23" s="499"/>
      <c r="HF23" s="499"/>
      <c r="HG23" s="499"/>
      <c r="HH23" s="499"/>
      <c r="HI23" s="499"/>
      <c r="HJ23" s="499"/>
      <c r="HK23" s="499"/>
      <c r="HL23" s="499"/>
      <c r="HM23" s="499"/>
      <c r="HN23" s="499"/>
      <c r="HO23" s="499"/>
      <c r="HP23" s="499"/>
      <c r="HQ23" s="499"/>
      <c r="HR23" s="499"/>
      <c r="HS23" s="499"/>
      <c r="HT23" s="499"/>
      <c r="HU23" s="499"/>
      <c r="HV23" s="499"/>
      <c r="HW23" s="499"/>
      <c r="HX23" s="499"/>
      <c r="HY23" s="499"/>
      <c r="HZ23" s="499"/>
      <c r="IA23" s="499"/>
      <c r="IB23" s="499"/>
      <c r="IC23" s="499"/>
      <c r="ID23" s="499"/>
      <c r="IE23" s="499"/>
      <c r="IF23" s="499"/>
      <c r="IG23" s="499"/>
      <c r="IH23" s="499"/>
      <c r="II23" s="499"/>
      <c r="IJ23" s="499"/>
      <c r="IK23" s="499"/>
      <c r="IL23" s="499"/>
      <c r="IM23" s="499"/>
      <c r="IN23" s="499"/>
      <c r="IO23" s="499"/>
      <c r="IP23" s="499"/>
      <c r="IQ23" s="499"/>
    </row>
    <row r="24" s="128" customFormat="1" ht="24.95" customHeight="1" spans="1:251">
      <c r="A24" s="504" t="s">
        <v>1326</v>
      </c>
      <c r="B24" s="505"/>
      <c r="C24" s="502"/>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499"/>
      <c r="AS24" s="499"/>
      <c r="AT24" s="499"/>
      <c r="AU24" s="499"/>
      <c r="AV24" s="499"/>
      <c r="AW24" s="499"/>
      <c r="AX24" s="499"/>
      <c r="AY24" s="499"/>
      <c r="AZ24" s="499"/>
      <c r="BA24" s="499"/>
      <c r="BB24" s="499"/>
      <c r="BC24" s="499"/>
      <c r="BD24" s="499"/>
      <c r="BE24" s="499"/>
      <c r="BF24" s="499"/>
      <c r="BG24" s="499"/>
      <c r="BH24" s="499"/>
      <c r="BI24" s="499"/>
      <c r="BJ24" s="499"/>
      <c r="BK24" s="499"/>
      <c r="BL24" s="499"/>
      <c r="BM24" s="499"/>
      <c r="BN24" s="499"/>
      <c r="BO24" s="499"/>
      <c r="BP24" s="499"/>
      <c r="BQ24" s="499"/>
      <c r="BR24" s="499"/>
      <c r="BS24" s="499"/>
      <c r="BT24" s="499"/>
      <c r="BU24" s="499"/>
      <c r="BV24" s="499"/>
      <c r="BW24" s="499"/>
      <c r="BX24" s="499"/>
      <c r="BY24" s="499"/>
      <c r="BZ24" s="499"/>
      <c r="CA24" s="499"/>
      <c r="CB24" s="499"/>
      <c r="CC24" s="499"/>
      <c r="CD24" s="499"/>
      <c r="CE24" s="499"/>
      <c r="CF24" s="499"/>
      <c r="CG24" s="499"/>
      <c r="CH24" s="499"/>
      <c r="CI24" s="499"/>
      <c r="CJ24" s="499"/>
      <c r="CK24" s="499"/>
      <c r="CL24" s="499"/>
      <c r="CM24" s="499"/>
      <c r="CN24" s="499"/>
      <c r="CO24" s="499"/>
      <c r="CP24" s="499"/>
      <c r="CQ24" s="499"/>
      <c r="CR24" s="499"/>
      <c r="CS24" s="499"/>
      <c r="CT24" s="499"/>
      <c r="CU24" s="499"/>
      <c r="CV24" s="499"/>
      <c r="CW24" s="499"/>
      <c r="CX24" s="499"/>
      <c r="CY24" s="499"/>
      <c r="CZ24" s="499"/>
      <c r="DA24" s="499"/>
      <c r="DB24" s="499"/>
      <c r="DC24" s="499"/>
      <c r="DD24" s="499"/>
      <c r="DE24" s="499"/>
      <c r="DF24" s="499"/>
      <c r="DG24" s="499"/>
      <c r="DH24" s="499"/>
      <c r="DI24" s="499"/>
      <c r="DJ24" s="499"/>
      <c r="DK24" s="499"/>
      <c r="DL24" s="499"/>
      <c r="DM24" s="499"/>
      <c r="DN24" s="499"/>
      <c r="DO24" s="499"/>
      <c r="DP24" s="499"/>
      <c r="DQ24" s="499"/>
      <c r="DR24" s="499"/>
      <c r="DS24" s="499"/>
      <c r="DT24" s="499"/>
      <c r="DU24" s="499"/>
      <c r="DV24" s="499"/>
      <c r="DW24" s="499"/>
      <c r="DX24" s="499"/>
      <c r="DY24" s="499"/>
      <c r="DZ24" s="499"/>
      <c r="EA24" s="499"/>
      <c r="EB24" s="499"/>
      <c r="EC24" s="499"/>
      <c r="ED24" s="499"/>
      <c r="EE24" s="499"/>
      <c r="EF24" s="499"/>
      <c r="EG24" s="499"/>
      <c r="EH24" s="499"/>
      <c r="EI24" s="499"/>
      <c r="EJ24" s="499"/>
      <c r="EK24" s="499"/>
      <c r="EL24" s="499"/>
      <c r="EM24" s="499"/>
      <c r="EN24" s="499"/>
      <c r="EO24" s="499"/>
      <c r="EP24" s="499"/>
      <c r="EQ24" s="499"/>
      <c r="ER24" s="499"/>
      <c r="ES24" s="499"/>
      <c r="ET24" s="499"/>
      <c r="EU24" s="499"/>
      <c r="EV24" s="499"/>
      <c r="EW24" s="499"/>
      <c r="EX24" s="499"/>
      <c r="EY24" s="499"/>
      <c r="EZ24" s="499"/>
      <c r="FA24" s="499"/>
      <c r="FB24" s="499"/>
      <c r="FC24" s="499"/>
      <c r="FD24" s="499"/>
      <c r="FE24" s="499"/>
      <c r="FF24" s="499"/>
      <c r="FG24" s="499"/>
      <c r="FH24" s="499"/>
      <c r="FI24" s="499"/>
      <c r="FJ24" s="499"/>
      <c r="FK24" s="499"/>
      <c r="FL24" s="499"/>
      <c r="FM24" s="499"/>
      <c r="FN24" s="499"/>
      <c r="FO24" s="499"/>
      <c r="FP24" s="499"/>
      <c r="FQ24" s="499"/>
      <c r="FR24" s="499"/>
      <c r="FS24" s="499"/>
      <c r="FT24" s="499"/>
      <c r="FU24" s="499"/>
      <c r="FV24" s="499"/>
      <c r="FW24" s="499"/>
      <c r="FX24" s="499"/>
      <c r="FY24" s="499"/>
      <c r="FZ24" s="499"/>
      <c r="GA24" s="499"/>
      <c r="GB24" s="499"/>
      <c r="GC24" s="499"/>
      <c r="GD24" s="499"/>
      <c r="GE24" s="499"/>
      <c r="GF24" s="499"/>
      <c r="GG24" s="499"/>
      <c r="GH24" s="499"/>
      <c r="GI24" s="499"/>
      <c r="GJ24" s="499"/>
      <c r="GK24" s="499"/>
      <c r="GL24" s="499"/>
      <c r="GM24" s="499"/>
      <c r="GN24" s="499"/>
      <c r="GO24" s="499"/>
      <c r="GP24" s="499"/>
      <c r="GQ24" s="499"/>
      <c r="GR24" s="499"/>
      <c r="GS24" s="499"/>
      <c r="GT24" s="499"/>
      <c r="GU24" s="499"/>
      <c r="GV24" s="499"/>
      <c r="GW24" s="499"/>
      <c r="GX24" s="499"/>
      <c r="GY24" s="499"/>
      <c r="GZ24" s="499"/>
      <c r="HA24" s="499"/>
      <c r="HB24" s="499"/>
      <c r="HC24" s="499"/>
      <c r="HD24" s="499"/>
      <c r="HE24" s="499"/>
      <c r="HF24" s="499"/>
      <c r="HG24" s="499"/>
      <c r="HH24" s="499"/>
      <c r="HI24" s="499"/>
      <c r="HJ24" s="499"/>
      <c r="HK24" s="499"/>
      <c r="HL24" s="499"/>
      <c r="HM24" s="499"/>
      <c r="HN24" s="499"/>
      <c r="HO24" s="499"/>
      <c r="HP24" s="499"/>
      <c r="HQ24" s="499"/>
      <c r="HR24" s="499"/>
      <c r="HS24" s="499"/>
      <c r="HT24" s="499"/>
      <c r="HU24" s="499"/>
      <c r="HV24" s="499"/>
      <c r="HW24" s="499"/>
      <c r="HX24" s="499"/>
      <c r="HY24" s="499"/>
      <c r="HZ24" s="499"/>
      <c r="IA24" s="499"/>
      <c r="IB24" s="499"/>
      <c r="IC24" s="499"/>
      <c r="ID24" s="499"/>
      <c r="IE24" s="499"/>
      <c r="IF24" s="499"/>
      <c r="IG24" s="499"/>
      <c r="IH24" s="499"/>
      <c r="II24" s="499"/>
      <c r="IJ24" s="499"/>
      <c r="IK24" s="499"/>
      <c r="IL24" s="499"/>
      <c r="IM24" s="499"/>
      <c r="IN24" s="499"/>
      <c r="IO24" s="499"/>
      <c r="IP24" s="499"/>
      <c r="IQ24" s="499"/>
    </row>
    <row r="25" s="128" customFormat="1" ht="24.95" customHeight="1" spans="1:251">
      <c r="A25" s="504" t="s">
        <v>1327</v>
      </c>
      <c r="B25" s="505">
        <v>900000</v>
      </c>
      <c r="C25" s="502"/>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499"/>
      <c r="AO25" s="499"/>
      <c r="AP25" s="499"/>
      <c r="AQ25" s="499"/>
      <c r="AR25" s="499"/>
      <c r="AS25" s="499"/>
      <c r="AT25" s="499"/>
      <c r="AU25" s="499"/>
      <c r="AV25" s="499"/>
      <c r="AW25" s="499"/>
      <c r="AX25" s="499"/>
      <c r="AY25" s="499"/>
      <c r="AZ25" s="499"/>
      <c r="BA25" s="499"/>
      <c r="BB25" s="499"/>
      <c r="BC25" s="499"/>
      <c r="BD25" s="499"/>
      <c r="BE25" s="499"/>
      <c r="BF25" s="499"/>
      <c r="BG25" s="499"/>
      <c r="BH25" s="499"/>
      <c r="BI25" s="499"/>
      <c r="BJ25" s="499"/>
      <c r="BK25" s="499"/>
      <c r="BL25" s="499"/>
      <c r="BM25" s="499"/>
      <c r="BN25" s="499"/>
      <c r="BO25" s="499"/>
      <c r="BP25" s="499"/>
      <c r="BQ25" s="499"/>
      <c r="BR25" s="499"/>
      <c r="BS25" s="499"/>
      <c r="BT25" s="499"/>
      <c r="BU25" s="499"/>
      <c r="BV25" s="499"/>
      <c r="BW25" s="499"/>
      <c r="BX25" s="499"/>
      <c r="BY25" s="499"/>
      <c r="BZ25" s="499"/>
      <c r="CA25" s="499"/>
      <c r="CB25" s="499"/>
      <c r="CC25" s="499"/>
      <c r="CD25" s="499"/>
      <c r="CE25" s="499"/>
      <c r="CF25" s="499"/>
      <c r="CG25" s="499"/>
      <c r="CH25" s="499"/>
      <c r="CI25" s="499"/>
      <c r="CJ25" s="499"/>
      <c r="CK25" s="499"/>
      <c r="CL25" s="499"/>
      <c r="CM25" s="499"/>
      <c r="CN25" s="499"/>
      <c r="CO25" s="499"/>
      <c r="CP25" s="499"/>
      <c r="CQ25" s="499"/>
      <c r="CR25" s="499"/>
      <c r="CS25" s="499"/>
      <c r="CT25" s="499"/>
      <c r="CU25" s="499"/>
      <c r="CV25" s="499"/>
      <c r="CW25" s="499"/>
      <c r="CX25" s="499"/>
      <c r="CY25" s="499"/>
      <c r="CZ25" s="499"/>
      <c r="DA25" s="499"/>
      <c r="DB25" s="499"/>
      <c r="DC25" s="499"/>
      <c r="DD25" s="499"/>
      <c r="DE25" s="499"/>
      <c r="DF25" s="499"/>
      <c r="DG25" s="499"/>
      <c r="DH25" s="499"/>
      <c r="DI25" s="499"/>
      <c r="DJ25" s="499"/>
      <c r="DK25" s="499"/>
      <c r="DL25" s="499"/>
      <c r="DM25" s="499"/>
      <c r="DN25" s="499"/>
      <c r="DO25" s="499"/>
      <c r="DP25" s="499"/>
      <c r="DQ25" s="499"/>
      <c r="DR25" s="499"/>
      <c r="DS25" s="499"/>
      <c r="DT25" s="499"/>
      <c r="DU25" s="499"/>
      <c r="DV25" s="499"/>
      <c r="DW25" s="499"/>
      <c r="DX25" s="499"/>
      <c r="DY25" s="499"/>
      <c r="DZ25" s="499"/>
      <c r="EA25" s="499"/>
      <c r="EB25" s="499"/>
      <c r="EC25" s="499"/>
      <c r="ED25" s="499"/>
      <c r="EE25" s="499"/>
      <c r="EF25" s="499"/>
      <c r="EG25" s="499"/>
      <c r="EH25" s="499"/>
      <c r="EI25" s="499"/>
      <c r="EJ25" s="499"/>
      <c r="EK25" s="499"/>
      <c r="EL25" s="499"/>
      <c r="EM25" s="499"/>
      <c r="EN25" s="499"/>
      <c r="EO25" s="499"/>
      <c r="EP25" s="499"/>
      <c r="EQ25" s="499"/>
      <c r="ER25" s="499"/>
      <c r="ES25" s="499"/>
      <c r="ET25" s="499"/>
      <c r="EU25" s="499"/>
      <c r="EV25" s="499"/>
      <c r="EW25" s="499"/>
      <c r="EX25" s="499"/>
      <c r="EY25" s="499"/>
      <c r="EZ25" s="499"/>
      <c r="FA25" s="499"/>
      <c r="FB25" s="499"/>
      <c r="FC25" s="499"/>
      <c r="FD25" s="499"/>
      <c r="FE25" s="499"/>
      <c r="FF25" s="499"/>
      <c r="FG25" s="499"/>
      <c r="FH25" s="499"/>
      <c r="FI25" s="499"/>
      <c r="FJ25" s="499"/>
      <c r="FK25" s="499"/>
      <c r="FL25" s="499"/>
      <c r="FM25" s="499"/>
      <c r="FN25" s="499"/>
      <c r="FO25" s="499"/>
      <c r="FP25" s="499"/>
      <c r="FQ25" s="499"/>
      <c r="FR25" s="499"/>
      <c r="FS25" s="499"/>
      <c r="FT25" s="499"/>
      <c r="FU25" s="499"/>
      <c r="FV25" s="499"/>
      <c r="FW25" s="499"/>
      <c r="FX25" s="499"/>
      <c r="FY25" s="499"/>
      <c r="FZ25" s="499"/>
      <c r="GA25" s="499"/>
      <c r="GB25" s="499"/>
      <c r="GC25" s="499"/>
      <c r="GD25" s="499"/>
      <c r="GE25" s="499"/>
      <c r="GF25" s="499"/>
      <c r="GG25" s="499"/>
      <c r="GH25" s="499"/>
      <c r="GI25" s="499"/>
      <c r="GJ25" s="499"/>
      <c r="GK25" s="499"/>
      <c r="GL25" s="499"/>
      <c r="GM25" s="499"/>
      <c r="GN25" s="499"/>
      <c r="GO25" s="499"/>
      <c r="GP25" s="499"/>
      <c r="GQ25" s="499"/>
      <c r="GR25" s="499"/>
      <c r="GS25" s="499"/>
      <c r="GT25" s="499"/>
      <c r="GU25" s="499"/>
      <c r="GV25" s="499"/>
      <c r="GW25" s="499"/>
      <c r="GX25" s="499"/>
      <c r="GY25" s="499"/>
      <c r="GZ25" s="499"/>
      <c r="HA25" s="499"/>
      <c r="HB25" s="499"/>
      <c r="HC25" s="499"/>
      <c r="HD25" s="499"/>
      <c r="HE25" s="499"/>
      <c r="HF25" s="499"/>
      <c r="HG25" s="499"/>
      <c r="HH25" s="499"/>
      <c r="HI25" s="499"/>
      <c r="HJ25" s="499"/>
      <c r="HK25" s="499"/>
      <c r="HL25" s="499"/>
      <c r="HM25" s="499"/>
      <c r="HN25" s="499"/>
      <c r="HO25" s="499"/>
      <c r="HP25" s="499"/>
      <c r="HQ25" s="499"/>
      <c r="HR25" s="499"/>
      <c r="HS25" s="499"/>
      <c r="HT25" s="499"/>
      <c r="HU25" s="499"/>
      <c r="HV25" s="499"/>
      <c r="HW25" s="499"/>
      <c r="HX25" s="499"/>
      <c r="HY25" s="499"/>
      <c r="HZ25" s="499"/>
      <c r="IA25" s="499"/>
      <c r="IB25" s="499"/>
      <c r="IC25" s="499"/>
      <c r="ID25" s="499"/>
      <c r="IE25" s="499"/>
      <c r="IF25" s="499"/>
      <c r="IG25" s="499"/>
      <c r="IH25" s="499"/>
      <c r="II25" s="499"/>
      <c r="IJ25" s="499"/>
      <c r="IK25" s="499"/>
      <c r="IL25" s="499"/>
      <c r="IM25" s="499"/>
      <c r="IN25" s="499"/>
      <c r="IO25" s="499"/>
      <c r="IP25" s="499"/>
      <c r="IQ25" s="499"/>
    </row>
    <row r="26" s="128" customFormat="1" ht="24.95" customHeight="1" spans="1:251">
      <c r="A26" s="504" t="s">
        <v>1328</v>
      </c>
      <c r="B26" s="505">
        <v>695042.72</v>
      </c>
      <c r="C26" s="502"/>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c r="AS26" s="499"/>
      <c r="AT26" s="499"/>
      <c r="AU26" s="499"/>
      <c r="AV26" s="499"/>
      <c r="AW26" s="499"/>
      <c r="AX26" s="499"/>
      <c r="AY26" s="499"/>
      <c r="AZ26" s="499"/>
      <c r="BA26" s="499"/>
      <c r="BB26" s="499"/>
      <c r="BC26" s="499"/>
      <c r="BD26" s="499"/>
      <c r="BE26" s="499"/>
      <c r="BF26" s="499"/>
      <c r="BG26" s="499"/>
      <c r="BH26" s="499"/>
      <c r="BI26" s="499"/>
      <c r="BJ26" s="499"/>
      <c r="BK26" s="499"/>
      <c r="BL26" s="499"/>
      <c r="BM26" s="499"/>
      <c r="BN26" s="499"/>
      <c r="BO26" s="499"/>
      <c r="BP26" s="499"/>
      <c r="BQ26" s="499"/>
      <c r="BR26" s="499"/>
      <c r="BS26" s="499"/>
      <c r="BT26" s="499"/>
      <c r="BU26" s="499"/>
      <c r="BV26" s="499"/>
      <c r="BW26" s="499"/>
      <c r="BX26" s="499"/>
      <c r="BY26" s="499"/>
      <c r="BZ26" s="499"/>
      <c r="CA26" s="499"/>
      <c r="CB26" s="499"/>
      <c r="CC26" s="499"/>
      <c r="CD26" s="499"/>
      <c r="CE26" s="499"/>
      <c r="CF26" s="499"/>
      <c r="CG26" s="499"/>
      <c r="CH26" s="499"/>
      <c r="CI26" s="499"/>
      <c r="CJ26" s="499"/>
      <c r="CK26" s="499"/>
      <c r="CL26" s="499"/>
      <c r="CM26" s="499"/>
      <c r="CN26" s="499"/>
      <c r="CO26" s="499"/>
      <c r="CP26" s="499"/>
      <c r="CQ26" s="499"/>
      <c r="CR26" s="499"/>
      <c r="CS26" s="499"/>
      <c r="CT26" s="499"/>
      <c r="CU26" s="499"/>
      <c r="CV26" s="499"/>
      <c r="CW26" s="499"/>
      <c r="CX26" s="499"/>
      <c r="CY26" s="499"/>
      <c r="CZ26" s="499"/>
      <c r="DA26" s="499"/>
      <c r="DB26" s="499"/>
      <c r="DC26" s="499"/>
      <c r="DD26" s="499"/>
      <c r="DE26" s="499"/>
      <c r="DF26" s="499"/>
      <c r="DG26" s="499"/>
      <c r="DH26" s="499"/>
      <c r="DI26" s="499"/>
      <c r="DJ26" s="499"/>
      <c r="DK26" s="499"/>
      <c r="DL26" s="499"/>
      <c r="DM26" s="499"/>
      <c r="DN26" s="499"/>
      <c r="DO26" s="499"/>
      <c r="DP26" s="499"/>
      <c r="DQ26" s="499"/>
      <c r="DR26" s="499"/>
      <c r="DS26" s="499"/>
      <c r="DT26" s="499"/>
      <c r="DU26" s="499"/>
      <c r="DV26" s="499"/>
      <c r="DW26" s="499"/>
      <c r="DX26" s="499"/>
      <c r="DY26" s="499"/>
      <c r="DZ26" s="499"/>
      <c r="EA26" s="499"/>
      <c r="EB26" s="499"/>
      <c r="EC26" s="499"/>
      <c r="ED26" s="499"/>
      <c r="EE26" s="499"/>
      <c r="EF26" s="499"/>
      <c r="EG26" s="499"/>
      <c r="EH26" s="499"/>
      <c r="EI26" s="499"/>
      <c r="EJ26" s="499"/>
      <c r="EK26" s="499"/>
      <c r="EL26" s="499"/>
      <c r="EM26" s="499"/>
      <c r="EN26" s="499"/>
      <c r="EO26" s="499"/>
      <c r="EP26" s="499"/>
      <c r="EQ26" s="499"/>
      <c r="ER26" s="499"/>
      <c r="ES26" s="499"/>
      <c r="ET26" s="499"/>
      <c r="EU26" s="499"/>
      <c r="EV26" s="499"/>
      <c r="EW26" s="499"/>
      <c r="EX26" s="499"/>
      <c r="EY26" s="499"/>
      <c r="EZ26" s="499"/>
      <c r="FA26" s="499"/>
      <c r="FB26" s="499"/>
      <c r="FC26" s="499"/>
      <c r="FD26" s="499"/>
      <c r="FE26" s="499"/>
      <c r="FF26" s="499"/>
      <c r="FG26" s="499"/>
      <c r="FH26" s="499"/>
      <c r="FI26" s="499"/>
      <c r="FJ26" s="499"/>
      <c r="FK26" s="499"/>
      <c r="FL26" s="499"/>
      <c r="FM26" s="499"/>
      <c r="FN26" s="499"/>
      <c r="FO26" s="499"/>
      <c r="FP26" s="499"/>
      <c r="FQ26" s="499"/>
      <c r="FR26" s="499"/>
      <c r="FS26" s="499"/>
      <c r="FT26" s="499"/>
      <c r="FU26" s="499"/>
      <c r="FV26" s="499"/>
      <c r="FW26" s="499"/>
      <c r="FX26" s="499"/>
      <c r="FY26" s="499"/>
      <c r="FZ26" s="499"/>
      <c r="GA26" s="499"/>
      <c r="GB26" s="499"/>
      <c r="GC26" s="499"/>
      <c r="GD26" s="499"/>
      <c r="GE26" s="499"/>
      <c r="GF26" s="499"/>
      <c r="GG26" s="499"/>
      <c r="GH26" s="499"/>
      <c r="GI26" s="499"/>
      <c r="GJ26" s="499"/>
      <c r="GK26" s="499"/>
      <c r="GL26" s="499"/>
      <c r="GM26" s="499"/>
      <c r="GN26" s="499"/>
      <c r="GO26" s="499"/>
      <c r="GP26" s="499"/>
      <c r="GQ26" s="499"/>
      <c r="GR26" s="499"/>
      <c r="GS26" s="499"/>
      <c r="GT26" s="499"/>
      <c r="GU26" s="499"/>
      <c r="GV26" s="499"/>
      <c r="GW26" s="499"/>
      <c r="GX26" s="499"/>
      <c r="GY26" s="499"/>
      <c r="GZ26" s="499"/>
      <c r="HA26" s="499"/>
      <c r="HB26" s="499"/>
      <c r="HC26" s="499"/>
      <c r="HD26" s="499"/>
      <c r="HE26" s="499"/>
      <c r="HF26" s="499"/>
      <c r="HG26" s="499"/>
      <c r="HH26" s="499"/>
      <c r="HI26" s="499"/>
      <c r="HJ26" s="499"/>
      <c r="HK26" s="499"/>
      <c r="HL26" s="499"/>
      <c r="HM26" s="499"/>
      <c r="HN26" s="499"/>
      <c r="HO26" s="499"/>
      <c r="HP26" s="499"/>
      <c r="HQ26" s="499"/>
      <c r="HR26" s="499"/>
      <c r="HS26" s="499"/>
      <c r="HT26" s="499"/>
      <c r="HU26" s="499"/>
      <c r="HV26" s="499"/>
      <c r="HW26" s="499"/>
      <c r="HX26" s="499"/>
      <c r="HY26" s="499"/>
      <c r="HZ26" s="499"/>
      <c r="IA26" s="499"/>
      <c r="IB26" s="499"/>
      <c r="IC26" s="499"/>
      <c r="ID26" s="499"/>
      <c r="IE26" s="499"/>
      <c r="IF26" s="499"/>
      <c r="IG26" s="499"/>
      <c r="IH26" s="499"/>
      <c r="II26" s="499"/>
      <c r="IJ26" s="499"/>
      <c r="IK26" s="499"/>
      <c r="IL26" s="499"/>
      <c r="IM26" s="499"/>
      <c r="IN26" s="499"/>
      <c r="IO26" s="499"/>
      <c r="IP26" s="499"/>
      <c r="IQ26" s="499"/>
    </row>
    <row r="27" s="128" customFormat="1" ht="24.95" customHeight="1" spans="1:251">
      <c r="A27" s="504" t="s">
        <v>1299</v>
      </c>
      <c r="B27" s="505"/>
      <c r="C27" s="502"/>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499"/>
      <c r="BK27" s="499"/>
      <c r="BL27" s="499"/>
      <c r="BM27" s="499"/>
      <c r="BN27" s="499"/>
      <c r="BO27" s="499"/>
      <c r="BP27" s="499"/>
      <c r="BQ27" s="499"/>
      <c r="BR27" s="499"/>
      <c r="BS27" s="499"/>
      <c r="BT27" s="499"/>
      <c r="BU27" s="499"/>
      <c r="BV27" s="499"/>
      <c r="BW27" s="499"/>
      <c r="BX27" s="499"/>
      <c r="BY27" s="499"/>
      <c r="BZ27" s="499"/>
      <c r="CA27" s="499"/>
      <c r="CB27" s="499"/>
      <c r="CC27" s="499"/>
      <c r="CD27" s="499"/>
      <c r="CE27" s="499"/>
      <c r="CF27" s="499"/>
      <c r="CG27" s="499"/>
      <c r="CH27" s="499"/>
      <c r="CI27" s="499"/>
      <c r="CJ27" s="499"/>
      <c r="CK27" s="499"/>
      <c r="CL27" s="499"/>
      <c r="CM27" s="499"/>
      <c r="CN27" s="499"/>
      <c r="CO27" s="499"/>
      <c r="CP27" s="499"/>
      <c r="CQ27" s="499"/>
      <c r="CR27" s="499"/>
      <c r="CS27" s="499"/>
      <c r="CT27" s="499"/>
      <c r="CU27" s="499"/>
      <c r="CV27" s="499"/>
      <c r="CW27" s="499"/>
      <c r="CX27" s="499"/>
      <c r="CY27" s="499"/>
      <c r="CZ27" s="499"/>
      <c r="DA27" s="499"/>
      <c r="DB27" s="499"/>
      <c r="DC27" s="499"/>
      <c r="DD27" s="499"/>
      <c r="DE27" s="499"/>
      <c r="DF27" s="499"/>
      <c r="DG27" s="499"/>
      <c r="DH27" s="499"/>
      <c r="DI27" s="499"/>
      <c r="DJ27" s="499"/>
      <c r="DK27" s="499"/>
      <c r="DL27" s="499"/>
      <c r="DM27" s="499"/>
      <c r="DN27" s="499"/>
      <c r="DO27" s="499"/>
      <c r="DP27" s="499"/>
      <c r="DQ27" s="499"/>
      <c r="DR27" s="499"/>
      <c r="DS27" s="499"/>
      <c r="DT27" s="499"/>
      <c r="DU27" s="499"/>
      <c r="DV27" s="499"/>
      <c r="DW27" s="499"/>
      <c r="DX27" s="499"/>
      <c r="DY27" s="499"/>
      <c r="DZ27" s="499"/>
      <c r="EA27" s="499"/>
      <c r="EB27" s="499"/>
      <c r="EC27" s="499"/>
      <c r="ED27" s="499"/>
      <c r="EE27" s="499"/>
      <c r="EF27" s="499"/>
      <c r="EG27" s="499"/>
      <c r="EH27" s="499"/>
      <c r="EI27" s="499"/>
      <c r="EJ27" s="499"/>
      <c r="EK27" s="499"/>
      <c r="EL27" s="499"/>
      <c r="EM27" s="499"/>
      <c r="EN27" s="499"/>
      <c r="EO27" s="499"/>
      <c r="EP27" s="499"/>
      <c r="EQ27" s="499"/>
      <c r="ER27" s="499"/>
      <c r="ES27" s="499"/>
      <c r="ET27" s="499"/>
      <c r="EU27" s="499"/>
      <c r="EV27" s="499"/>
      <c r="EW27" s="499"/>
      <c r="EX27" s="499"/>
      <c r="EY27" s="499"/>
      <c r="EZ27" s="499"/>
      <c r="FA27" s="499"/>
      <c r="FB27" s="499"/>
      <c r="FC27" s="499"/>
      <c r="FD27" s="499"/>
      <c r="FE27" s="499"/>
      <c r="FF27" s="499"/>
      <c r="FG27" s="499"/>
      <c r="FH27" s="499"/>
      <c r="FI27" s="499"/>
      <c r="FJ27" s="499"/>
      <c r="FK27" s="499"/>
      <c r="FL27" s="499"/>
      <c r="FM27" s="499"/>
      <c r="FN27" s="499"/>
      <c r="FO27" s="499"/>
      <c r="FP27" s="499"/>
      <c r="FQ27" s="499"/>
      <c r="FR27" s="499"/>
      <c r="FS27" s="499"/>
      <c r="FT27" s="499"/>
      <c r="FU27" s="499"/>
      <c r="FV27" s="499"/>
      <c r="FW27" s="499"/>
      <c r="FX27" s="499"/>
      <c r="FY27" s="499"/>
      <c r="FZ27" s="499"/>
      <c r="GA27" s="499"/>
      <c r="GB27" s="499"/>
      <c r="GC27" s="499"/>
      <c r="GD27" s="499"/>
      <c r="GE27" s="499"/>
      <c r="GF27" s="499"/>
      <c r="GG27" s="499"/>
      <c r="GH27" s="499"/>
      <c r="GI27" s="499"/>
      <c r="GJ27" s="499"/>
      <c r="GK27" s="499"/>
      <c r="GL27" s="499"/>
      <c r="GM27" s="499"/>
      <c r="GN27" s="499"/>
      <c r="GO27" s="499"/>
      <c r="GP27" s="499"/>
      <c r="GQ27" s="499"/>
      <c r="GR27" s="499"/>
      <c r="GS27" s="499"/>
      <c r="GT27" s="499"/>
      <c r="GU27" s="499"/>
      <c r="GV27" s="499"/>
      <c r="GW27" s="499"/>
      <c r="GX27" s="499"/>
      <c r="GY27" s="499"/>
      <c r="GZ27" s="499"/>
      <c r="HA27" s="499"/>
      <c r="HB27" s="499"/>
      <c r="HC27" s="499"/>
      <c r="HD27" s="499"/>
      <c r="HE27" s="499"/>
      <c r="HF27" s="499"/>
      <c r="HG27" s="499"/>
      <c r="HH27" s="499"/>
      <c r="HI27" s="499"/>
      <c r="HJ27" s="499"/>
      <c r="HK27" s="499"/>
      <c r="HL27" s="499"/>
      <c r="HM27" s="499"/>
      <c r="HN27" s="499"/>
      <c r="HO27" s="499"/>
      <c r="HP27" s="499"/>
      <c r="HQ27" s="499"/>
      <c r="HR27" s="499"/>
      <c r="HS27" s="499"/>
      <c r="HT27" s="499"/>
      <c r="HU27" s="499"/>
      <c r="HV27" s="499"/>
      <c r="HW27" s="499"/>
      <c r="HX27" s="499"/>
      <c r="HY27" s="499"/>
      <c r="HZ27" s="499"/>
      <c r="IA27" s="499"/>
      <c r="IB27" s="499"/>
      <c r="IC27" s="499"/>
      <c r="ID27" s="499"/>
      <c r="IE27" s="499"/>
      <c r="IF27" s="499"/>
      <c r="IG27" s="499"/>
      <c r="IH27" s="499"/>
      <c r="II27" s="499"/>
      <c r="IJ27" s="499"/>
      <c r="IK27" s="499"/>
      <c r="IL27" s="499"/>
      <c r="IM27" s="499"/>
      <c r="IN27" s="499"/>
      <c r="IO27" s="499"/>
      <c r="IP27" s="499"/>
      <c r="IQ27" s="499"/>
    </row>
    <row r="28" s="169" customFormat="1" ht="24.95" customHeight="1" spans="1:251">
      <c r="A28" s="503" t="s">
        <v>1329</v>
      </c>
      <c r="B28" s="501"/>
      <c r="C28" s="506"/>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7"/>
      <c r="AO28" s="507"/>
      <c r="AP28" s="507"/>
      <c r="AQ28" s="507"/>
      <c r="AR28" s="507"/>
      <c r="AS28" s="507"/>
      <c r="AT28" s="507"/>
      <c r="AU28" s="507"/>
      <c r="AV28" s="507"/>
      <c r="AW28" s="507"/>
      <c r="AX28" s="507"/>
      <c r="AY28" s="507"/>
      <c r="AZ28" s="507"/>
      <c r="BA28" s="507"/>
      <c r="BB28" s="507"/>
      <c r="BC28" s="507"/>
      <c r="BD28" s="507"/>
      <c r="BE28" s="507"/>
      <c r="BF28" s="507"/>
      <c r="BG28" s="507"/>
      <c r="BH28" s="507"/>
      <c r="BI28" s="507"/>
      <c r="BJ28" s="507"/>
      <c r="BK28" s="507"/>
      <c r="BL28" s="507"/>
      <c r="BM28" s="507"/>
      <c r="BN28" s="507"/>
      <c r="BO28" s="507"/>
      <c r="BP28" s="507"/>
      <c r="BQ28" s="507"/>
      <c r="BR28" s="507"/>
      <c r="BS28" s="507"/>
      <c r="BT28" s="507"/>
      <c r="BU28" s="507"/>
      <c r="BV28" s="507"/>
      <c r="BW28" s="507"/>
      <c r="BX28" s="507"/>
      <c r="BY28" s="507"/>
      <c r="BZ28" s="507"/>
      <c r="CA28" s="507"/>
      <c r="CB28" s="507"/>
      <c r="CC28" s="507"/>
      <c r="CD28" s="507"/>
      <c r="CE28" s="507"/>
      <c r="CF28" s="507"/>
      <c r="CG28" s="507"/>
      <c r="CH28" s="507"/>
      <c r="CI28" s="507"/>
      <c r="CJ28" s="507"/>
      <c r="CK28" s="507"/>
      <c r="CL28" s="507"/>
      <c r="CM28" s="507"/>
      <c r="CN28" s="507"/>
      <c r="CO28" s="507"/>
      <c r="CP28" s="507"/>
      <c r="CQ28" s="507"/>
      <c r="CR28" s="507"/>
      <c r="CS28" s="507"/>
      <c r="CT28" s="507"/>
      <c r="CU28" s="507"/>
      <c r="CV28" s="507"/>
      <c r="CW28" s="507"/>
      <c r="CX28" s="507"/>
      <c r="CY28" s="507"/>
      <c r="CZ28" s="507"/>
      <c r="DA28" s="507"/>
      <c r="DB28" s="507"/>
      <c r="DC28" s="507"/>
      <c r="DD28" s="507"/>
      <c r="DE28" s="507"/>
      <c r="DF28" s="507"/>
      <c r="DG28" s="507"/>
      <c r="DH28" s="507"/>
      <c r="DI28" s="507"/>
      <c r="DJ28" s="507"/>
      <c r="DK28" s="507"/>
      <c r="DL28" s="507"/>
      <c r="DM28" s="507"/>
      <c r="DN28" s="507"/>
      <c r="DO28" s="507"/>
      <c r="DP28" s="507"/>
      <c r="DQ28" s="507"/>
      <c r="DR28" s="507"/>
      <c r="DS28" s="507"/>
      <c r="DT28" s="507"/>
      <c r="DU28" s="507"/>
      <c r="DV28" s="507"/>
      <c r="DW28" s="507"/>
      <c r="DX28" s="507"/>
      <c r="DY28" s="507"/>
      <c r="DZ28" s="507"/>
      <c r="EA28" s="507"/>
      <c r="EB28" s="507"/>
      <c r="EC28" s="507"/>
      <c r="ED28" s="507"/>
      <c r="EE28" s="507"/>
      <c r="EF28" s="507"/>
      <c r="EG28" s="507"/>
      <c r="EH28" s="507"/>
      <c r="EI28" s="507"/>
      <c r="EJ28" s="507"/>
      <c r="EK28" s="507"/>
      <c r="EL28" s="507"/>
      <c r="EM28" s="507"/>
      <c r="EN28" s="507"/>
      <c r="EO28" s="507"/>
      <c r="EP28" s="507"/>
      <c r="EQ28" s="507"/>
      <c r="ER28" s="507"/>
      <c r="ES28" s="507"/>
      <c r="ET28" s="507"/>
      <c r="EU28" s="507"/>
      <c r="EV28" s="507"/>
      <c r="EW28" s="507"/>
      <c r="EX28" s="507"/>
      <c r="EY28" s="507"/>
      <c r="EZ28" s="507"/>
      <c r="FA28" s="507"/>
      <c r="FB28" s="507"/>
      <c r="FC28" s="507"/>
      <c r="FD28" s="507"/>
      <c r="FE28" s="507"/>
      <c r="FF28" s="507"/>
      <c r="FG28" s="507"/>
      <c r="FH28" s="507"/>
      <c r="FI28" s="507"/>
      <c r="FJ28" s="507"/>
      <c r="FK28" s="507"/>
      <c r="FL28" s="507"/>
      <c r="FM28" s="507"/>
      <c r="FN28" s="507"/>
      <c r="FO28" s="507"/>
      <c r="FP28" s="507"/>
      <c r="FQ28" s="507"/>
      <c r="FR28" s="507"/>
      <c r="FS28" s="507"/>
      <c r="FT28" s="507"/>
      <c r="FU28" s="507"/>
      <c r="FV28" s="507"/>
      <c r="FW28" s="507"/>
      <c r="FX28" s="507"/>
      <c r="FY28" s="507"/>
      <c r="FZ28" s="507"/>
      <c r="GA28" s="507"/>
      <c r="GB28" s="507"/>
      <c r="GC28" s="507"/>
      <c r="GD28" s="507"/>
      <c r="GE28" s="507"/>
      <c r="GF28" s="507"/>
      <c r="GG28" s="507"/>
      <c r="GH28" s="507"/>
      <c r="GI28" s="507"/>
      <c r="GJ28" s="507"/>
      <c r="GK28" s="507"/>
      <c r="GL28" s="507"/>
      <c r="GM28" s="507"/>
      <c r="GN28" s="507"/>
      <c r="GO28" s="507"/>
      <c r="GP28" s="507"/>
      <c r="GQ28" s="507"/>
      <c r="GR28" s="507"/>
      <c r="GS28" s="507"/>
      <c r="GT28" s="507"/>
      <c r="GU28" s="507"/>
      <c r="GV28" s="507"/>
      <c r="GW28" s="507"/>
      <c r="GX28" s="507"/>
      <c r="GY28" s="507"/>
      <c r="GZ28" s="507"/>
      <c r="HA28" s="507"/>
      <c r="HB28" s="507"/>
      <c r="HC28" s="507"/>
      <c r="HD28" s="507"/>
      <c r="HE28" s="507"/>
      <c r="HF28" s="507"/>
      <c r="HG28" s="507"/>
      <c r="HH28" s="507"/>
      <c r="HI28" s="507"/>
      <c r="HJ28" s="507"/>
      <c r="HK28" s="507"/>
      <c r="HL28" s="507"/>
      <c r="HM28" s="507"/>
      <c r="HN28" s="507"/>
      <c r="HO28" s="507"/>
      <c r="HP28" s="507"/>
      <c r="HQ28" s="507"/>
      <c r="HR28" s="507"/>
      <c r="HS28" s="507"/>
      <c r="HT28" s="507"/>
      <c r="HU28" s="507"/>
      <c r="HV28" s="507"/>
      <c r="HW28" s="507"/>
      <c r="HX28" s="507"/>
      <c r="HY28" s="507"/>
      <c r="HZ28" s="507"/>
      <c r="IA28" s="507"/>
      <c r="IB28" s="507"/>
      <c r="IC28" s="507"/>
      <c r="ID28" s="507"/>
      <c r="IE28" s="507"/>
      <c r="IF28" s="507"/>
      <c r="IG28" s="507"/>
      <c r="IH28" s="507"/>
      <c r="II28" s="507"/>
      <c r="IJ28" s="507"/>
      <c r="IK28" s="507"/>
      <c r="IL28" s="507"/>
      <c r="IM28" s="507"/>
      <c r="IN28" s="507"/>
      <c r="IO28" s="507"/>
      <c r="IP28" s="507"/>
      <c r="IQ28" s="507"/>
    </row>
  </sheetData>
  <mergeCells count="1">
    <mergeCell ref="A2:C2"/>
  </mergeCells>
  <printOptions horizontalCentered="1"/>
  <pageMargins left="0.39" right="0.39" top="0.59" bottom="0.79" header="0.39" footer="0.39"/>
  <pageSetup paperSize="9" scale="98" firstPageNumber="14" orientation="portrait" useFirstPageNumber="1" horizontalDpi="600" verticalDpi="600"/>
  <headerFooter alignWithMargins="0">
    <oddFooter>&amp;C—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zoomScaleSheetLayoutView="60" workbookViewId="0">
      <selection activeCell="A2" sqref="A2:B2"/>
    </sheetView>
  </sheetViews>
  <sheetFormatPr defaultColWidth="8.75" defaultRowHeight="14.25" outlineLevelCol="1"/>
  <cols>
    <col min="1" max="1" width="40.625" style="368" customWidth="1"/>
    <col min="2" max="2" width="40.625" style="447" customWidth="1"/>
    <col min="3" max="32" width="9" style="368"/>
    <col min="33" max="16384" width="8.75" style="368"/>
  </cols>
  <sheetData>
    <row r="1" ht="20.1" customHeight="1" spans="1:2">
      <c r="A1" s="108" t="s">
        <v>1330</v>
      </c>
      <c r="B1" s="448"/>
    </row>
    <row r="2" ht="39.95" customHeight="1" spans="1:2">
      <c r="A2" s="449" t="s">
        <v>1331</v>
      </c>
      <c r="B2" s="450"/>
    </row>
    <row r="3" ht="20.1" customHeight="1" spans="1:2">
      <c r="A3" s="491"/>
      <c r="B3" s="492" t="s">
        <v>4</v>
      </c>
    </row>
    <row r="4" ht="39.95" customHeight="1" spans="1:2">
      <c r="A4" s="452" t="s">
        <v>1332</v>
      </c>
      <c r="B4" s="452" t="s">
        <v>1333</v>
      </c>
    </row>
    <row r="5" ht="39.95" customHeight="1" spans="1:2">
      <c r="A5" s="453" t="s">
        <v>1334</v>
      </c>
      <c r="B5" s="454">
        <v>322628</v>
      </c>
    </row>
    <row r="6" ht="39.95" customHeight="1" spans="1:2">
      <c r="A6" s="453" t="s">
        <v>1335</v>
      </c>
      <c r="B6" s="454">
        <f>86362+47170</f>
        <v>133532</v>
      </c>
    </row>
    <row r="7" ht="39.95" customHeight="1" spans="1:2">
      <c r="A7" s="453" t="s">
        <v>1336</v>
      </c>
      <c r="B7" s="454">
        <v>47170</v>
      </c>
    </row>
    <row r="8" ht="39.95" customHeight="1" spans="1:2">
      <c r="A8" s="453" t="s">
        <v>1337</v>
      </c>
      <c r="B8" s="454">
        <f>B5+B6-B7</f>
        <v>408990</v>
      </c>
    </row>
    <row r="9" ht="29.25" customHeight="1" spans="1:2">
      <c r="A9" s="456" t="s">
        <v>1338</v>
      </c>
      <c r="B9" s="457"/>
    </row>
    <row r="10" spans="1:2">
      <c r="A10" s="369"/>
      <c r="B10" s="448"/>
    </row>
  </sheetData>
  <mergeCells count="1">
    <mergeCell ref="A2:B2"/>
  </mergeCells>
  <printOptions horizontalCentered="1"/>
  <pageMargins left="0.39" right="0.39" top="0.59" bottom="0.79" header="0.39" footer="0.39"/>
  <pageSetup paperSize="9" firstPageNumber="15" orientation="portrait" useFirstPageNumber="1" horizontalDpi="600" verticalDpi="600"/>
  <headerFooter alignWithMargins="0">
    <oddFooter>&amp;C—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zoomScaleSheetLayoutView="60" workbookViewId="0">
      <selection activeCell="A2" sqref="A2:C2"/>
    </sheetView>
  </sheetViews>
  <sheetFormatPr defaultColWidth="8.75" defaultRowHeight="14.25" outlineLevelRow="5" outlineLevelCol="3"/>
  <cols>
    <col min="1" max="1" width="35.625" style="369" customWidth="1"/>
    <col min="2" max="2" width="25.625" style="369" customWidth="1"/>
    <col min="3" max="3" width="25.625" style="368" customWidth="1"/>
    <col min="4" max="4" width="9.375" style="368"/>
    <col min="5" max="32" width="9" style="368"/>
    <col min="33" max="16384" width="8.75" style="368"/>
  </cols>
  <sheetData>
    <row r="1" ht="20.1" customHeight="1" spans="1:1">
      <c r="A1" s="370" t="s">
        <v>1339</v>
      </c>
    </row>
    <row r="2" ht="39.95" customHeight="1" spans="1:3">
      <c r="A2" s="371" t="s">
        <v>1340</v>
      </c>
      <c r="B2" s="371"/>
      <c r="C2" s="371"/>
    </row>
    <row r="3" ht="20.1" customHeight="1" spans="1:3">
      <c r="A3" s="372" t="s">
        <v>1341</v>
      </c>
      <c r="C3" s="373" t="s">
        <v>4</v>
      </c>
    </row>
    <row r="4" ht="39.95" customHeight="1" spans="1:3">
      <c r="A4" s="374" t="s">
        <v>1342</v>
      </c>
      <c r="B4" s="374" t="s">
        <v>1343</v>
      </c>
      <c r="C4" s="374" t="s">
        <v>1344</v>
      </c>
    </row>
    <row r="5" ht="39.95" customHeight="1" spans="1:4">
      <c r="A5" s="375" t="s">
        <v>1345</v>
      </c>
      <c r="B5" s="376">
        <v>408990</v>
      </c>
      <c r="C5" s="376">
        <v>408990</v>
      </c>
      <c r="D5" s="377"/>
    </row>
    <row r="6" ht="39.95" customHeight="1" spans="1:4">
      <c r="A6" s="378" t="s">
        <v>1307</v>
      </c>
      <c r="B6" s="379">
        <f>B5</f>
        <v>408990</v>
      </c>
      <c r="C6" s="379">
        <f>C5</f>
        <v>408990</v>
      </c>
      <c r="D6" s="377"/>
    </row>
  </sheetData>
  <mergeCells count="1">
    <mergeCell ref="A2:C2"/>
  </mergeCells>
  <printOptions horizontalCentered="1"/>
  <pageMargins left="0.39" right="0.39" top="0.59" bottom="0.79" header="0.39" footer="0.39"/>
  <pageSetup paperSize="9" firstPageNumber="16" orientation="portrait" useFirstPageNumber="1" horizontalDpi="600" verticalDpi="600"/>
  <headerFooter alignWithMargins="0">
    <oddFooter>&amp;C—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zoomScaleSheetLayoutView="60" workbookViewId="0">
      <selection activeCell="D29" sqref="D29"/>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1346</v>
      </c>
      <c r="B11" s="149"/>
      <c r="C11" s="149"/>
      <c r="D11" s="149"/>
      <c r="E11" s="149"/>
      <c r="F11" s="149"/>
      <c r="G11" s="149"/>
    </row>
    <row r="14" ht="46.5" spans="1:1">
      <c r="A14" s="150" t="s">
        <v>1347</v>
      </c>
    </row>
    <row r="33" spans="4:4">
      <c r="D33" s="151"/>
    </row>
  </sheetData>
  <pageMargins left="0.75" right="0.75" top="1" bottom="1" header="0.5" footer="0.5"/>
  <pageSetup paperSize="9"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zoomScaleSheetLayoutView="60" workbookViewId="0">
      <pane xSplit="1" ySplit="4" topLeftCell="B5" activePane="bottomRight" state="frozen"/>
      <selection/>
      <selection pane="topRight"/>
      <selection pane="bottomLeft"/>
      <selection pane="bottomRight" activeCell="A2" sqref="A2:F2"/>
    </sheetView>
  </sheetViews>
  <sheetFormatPr defaultColWidth="8.75" defaultRowHeight="18" customHeight="1"/>
  <cols>
    <col min="1" max="1" width="35.625" style="169" customWidth="1"/>
    <col min="2" max="2" width="12.625" style="486" customWidth="1"/>
    <col min="3" max="5" width="12.625" style="169" customWidth="1"/>
    <col min="6" max="6" width="11" style="169" customWidth="1"/>
    <col min="7" max="7" width="12" style="169" customWidth="1"/>
    <col min="8" max="8" width="9.625" style="169"/>
    <col min="9" max="9" width="9" style="169"/>
    <col min="10" max="10" width="10.75" style="169" customWidth="1"/>
    <col min="11" max="12" width="9.25" style="169" customWidth="1"/>
    <col min="13" max="31" width="9" style="169"/>
    <col min="32" max="16384" width="8.75" style="169"/>
  </cols>
  <sheetData>
    <row r="1" ht="20.1" customHeight="1" spans="1:6">
      <c r="A1" s="261" t="s">
        <v>1348</v>
      </c>
      <c r="B1" s="204"/>
      <c r="C1" s="128"/>
      <c r="D1" s="128"/>
      <c r="E1" s="128"/>
      <c r="F1" s="128"/>
    </row>
    <row r="2" ht="39.95" customHeight="1" spans="1:6">
      <c r="A2" s="465" t="s">
        <v>1349</v>
      </c>
      <c r="B2" s="465"/>
      <c r="C2" s="465"/>
      <c r="D2" s="465"/>
      <c r="E2" s="465"/>
      <c r="F2" s="465"/>
    </row>
    <row r="3" ht="20.1" customHeight="1" spans="1:6">
      <c r="A3" s="466"/>
      <c r="B3" s="477"/>
      <c r="C3" s="128"/>
      <c r="D3" s="128"/>
      <c r="E3" s="478" t="s">
        <v>4</v>
      </c>
      <c r="F3" s="479"/>
    </row>
    <row r="4" ht="35.1" customHeight="1" spans="1:6">
      <c r="A4" s="6" t="s">
        <v>5</v>
      </c>
      <c r="B4" s="173" t="s">
        <v>6</v>
      </c>
      <c r="C4" s="173" t="s">
        <v>7</v>
      </c>
      <c r="D4" s="173" t="s">
        <v>8</v>
      </c>
      <c r="E4" s="42" t="s">
        <v>120</v>
      </c>
      <c r="F4" s="480" t="s">
        <v>10</v>
      </c>
    </row>
    <row r="5" s="464" customFormat="1" ht="24.95" customHeight="1" spans="1:6">
      <c r="A5" s="178" t="s">
        <v>1350</v>
      </c>
      <c r="B5" s="252"/>
      <c r="C5" s="252"/>
      <c r="D5" s="252"/>
      <c r="E5" s="180"/>
      <c r="F5" s="330"/>
    </row>
    <row r="6" s="464" customFormat="1" ht="24.95" customHeight="1" spans="1:6">
      <c r="A6" s="178" t="s">
        <v>1351</v>
      </c>
      <c r="B6" s="252"/>
      <c r="C6" s="252"/>
      <c r="D6" s="252"/>
      <c r="E6" s="180"/>
      <c r="F6" s="487"/>
    </row>
    <row r="7" s="464" customFormat="1" ht="24.95" customHeight="1" spans="1:6">
      <c r="A7" s="178" t="s">
        <v>1352</v>
      </c>
      <c r="B7" s="252"/>
      <c r="C7" s="252"/>
      <c r="D7" s="252"/>
      <c r="E7" s="180"/>
      <c r="F7" s="254"/>
    </row>
    <row r="8" s="464" customFormat="1" ht="24.95" customHeight="1" spans="1:6">
      <c r="A8" s="178" t="s">
        <v>1353</v>
      </c>
      <c r="B8" s="252">
        <v>2690</v>
      </c>
      <c r="C8" s="252">
        <v>2690</v>
      </c>
      <c r="D8" s="252">
        <v>5212</v>
      </c>
      <c r="E8" s="180">
        <f t="shared" ref="E8:E10" si="0">D8/C8</f>
        <v>1.93754646840149</v>
      </c>
      <c r="F8" s="254"/>
    </row>
    <row r="9" s="464" customFormat="1" ht="24.95" customHeight="1" spans="1:6">
      <c r="A9" s="178" t="s">
        <v>1354</v>
      </c>
      <c r="B9" s="252">
        <v>100</v>
      </c>
      <c r="C9" s="252">
        <v>100</v>
      </c>
      <c r="D9" s="252">
        <v>184</v>
      </c>
      <c r="E9" s="180">
        <f t="shared" si="0"/>
        <v>1.84</v>
      </c>
      <c r="F9" s="254"/>
    </row>
    <row r="10" s="464" customFormat="1" ht="24.95" customHeight="1" spans="1:9">
      <c r="A10" s="178" t="s">
        <v>1355</v>
      </c>
      <c r="B10" s="252">
        <v>116000</v>
      </c>
      <c r="C10" s="252">
        <v>206510</v>
      </c>
      <c r="D10" s="252">
        <f>183239+1918</f>
        <v>185157</v>
      </c>
      <c r="E10" s="180">
        <f t="shared" si="0"/>
        <v>0.896600648878989</v>
      </c>
      <c r="F10" s="254"/>
      <c r="I10" s="490"/>
    </row>
    <row r="11" s="464" customFormat="1" ht="24.95" customHeight="1" spans="1:6">
      <c r="A11" s="178" t="s">
        <v>1356</v>
      </c>
      <c r="B11" s="252"/>
      <c r="C11" s="252"/>
      <c r="D11" s="252"/>
      <c r="E11" s="180"/>
      <c r="F11" s="254"/>
    </row>
    <row r="12" s="464" customFormat="1" ht="24.95" customHeight="1" spans="1:6">
      <c r="A12" s="253" t="s">
        <v>1357</v>
      </c>
      <c r="B12" s="252"/>
      <c r="C12" s="252"/>
      <c r="D12" s="252"/>
      <c r="E12" s="180"/>
      <c r="F12" s="254"/>
    </row>
    <row r="13" s="464" customFormat="1" ht="24.95" customHeight="1" spans="1:6">
      <c r="A13" s="253" t="s">
        <v>1358</v>
      </c>
      <c r="B13" s="252">
        <v>1400</v>
      </c>
      <c r="C13" s="252">
        <v>200</v>
      </c>
      <c r="D13" s="252">
        <v>823</v>
      </c>
      <c r="E13" s="180">
        <f>D13/C13</f>
        <v>4.115</v>
      </c>
      <c r="F13" s="254"/>
    </row>
    <row r="14" s="464" customFormat="1" ht="24.95" customHeight="1" spans="1:6">
      <c r="A14" s="253" t="s">
        <v>1359</v>
      </c>
      <c r="B14" s="252"/>
      <c r="C14" s="252"/>
      <c r="D14" s="252"/>
      <c r="E14" s="180"/>
      <c r="F14" s="254"/>
    </row>
    <row r="15" s="464" customFormat="1" ht="24.95" customHeight="1" spans="1:6">
      <c r="A15" s="253" t="s">
        <v>1360</v>
      </c>
      <c r="B15" s="252"/>
      <c r="C15" s="252"/>
      <c r="D15" s="252"/>
      <c r="E15" s="180"/>
      <c r="F15" s="254"/>
    </row>
    <row r="16" s="464" customFormat="1" ht="24.95" customHeight="1" spans="1:6">
      <c r="A16" s="253" t="s">
        <v>1361</v>
      </c>
      <c r="B16" s="252"/>
      <c r="C16" s="252"/>
      <c r="D16" s="252"/>
      <c r="E16" s="180"/>
      <c r="F16" s="254"/>
    </row>
    <row r="17" s="464" customFormat="1" ht="24.95" customHeight="1" spans="1:6">
      <c r="A17" s="253" t="s">
        <v>1362</v>
      </c>
      <c r="B17" s="252">
        <v>500</v>
      </c>
      <c r="C17" s="252">
        <v>500</v>
      </c>
      <c r="D17" s="252">
        <v>855</v>
      </c>
      <c r="E17" s="180">
        <f>D17/C17</f>
        <v>1.71</v>
      </c>
      <c r="F17" s="254"/>
    </row>
    <row r="18" s="464" customFormat="1" ht="24.95" customHeight="1" spans="1:6">
      <c r="A18" s="253" t="s">
        <v>1363</v>
      </c>
      <c r="B18" s="252"/>
      <c r="C18" s="252"/>
      <c r="D18" s="252"/>
      <c r="E18" s="180"/>
      <c r="F18" s="254"/>
    </row>
    <row r="19" s="464" customFormat="1" ht="24.95" customHeight="1" spans="1:6">
      <c r="A19" s="253" t="s">
        <v>1364</v>
      </c>
      <c r="B19" s="252"/>
      <c r="C19" s="252"/>
      <c r="D19" s="252">
        <v>17897</v>
      </c>
      <c r="E19" s="180"/>
      <c r="F19" s="254"/>
    </row>
    <row r="20" s="464" customFormat="1" ht="24.95" customHeight="1" spans="1:6">
      <c r="A20" s="250"/>
      <c r="B20" s="483"/>
      <c r="C20" s="484"/>
      <c r="D20" s="484"/>
      <c r="E20" s="180"/>
      <c r="F20" s="254"/>
    </row>
    <row r="21" s="464" customFormat="1" ht="24.95" customHeight="1" spans="1:6">
      <c r="A21" s="173" t="s">
        <v>1365</v>
      </c>
      <c r="B21" s="255">
        <f>SUM(B5:B17)</f>
        <v>120690</v>
      </c>
      <c r="C21" s="255">
        <f>SUM(C5:C17)</f>
        <v>210000</v>
      </c>
      <c r="D21" s="255">
        <f>SUM(D5:D20)</f>
        <v>210128</v>
      </c>
      <c r="E21" s="183">
        <f>D21/C21</f>
        <v>1.00060952380952</v>
      </c>
      <c r="F21" s="488"/>
    </row>
    <row r="23" customHeight="1" spans="3:3">
      <c r="C23" s="355"/>
    </row>
    <row r="26" customHeight="1" spans="4:4">
      <c r="D26" s="355"/>
    </row>
    <row r="27" customHeight="1" spans="4:4">
      <c r="D27" s="489"/>
    </row>
  </sheetData>
  <mergeCells count="1">
    <mergeCell ref="A2:F2"/>
  </mergeCells>
  <printOptions horizontalCentered="1"/>
  <pageMargins left="0.39" right="0.39" top="0.59" bottom="0.79" header="0.39" footer="0.39"/>
  <pageSetup paperSize="9" firstPageNumber="17" orientation="portrait" useFirstPageNumber="1" horizontalDpi="600" verticalDpi="600"/>
  <headerFooter alignWithMargins="0">
    <oddFooter>&amp;C— &amp;"Times New Roman,常规"&amp;P&amp;"宋体,常规"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5"/>
  <sheetViews>
    <sheetView showGridLines="0" showZeros="0" zoomScaleSheetLayoutView="60" workbookViewId="0">
      <pane xSplit="1" ySplit="4" topLeftCell="B5" activePane="bottomRight" state="frozen"/>
      <selection/>
      <selection pane="topRight"/>
      <selection pane="bottomLeft"/>
      <selection pane="bottomRight" activeCell="A2" sqref="A2:F2"/>
    </sheetView>
  </sheetViews>
  <sheetFormatPr defaultColWidth="8.75" defaultRowHeight="14.25"/>
  <cols>
    <col min="1" max="1" width="50.625" style="128" customWidth="1"/>
    <col min="2" max="5" width="10.625" style="128" customWidth="1"/>
    <col min="6" max="6" width="15.625" style="128" customWidth="1"/>
    <col min="7" max="7" width="12.125" style="128" customWidth="1"/>
    <col min="8" max="8" width="13.125" style="128" customWidth="1"/>
    <col min="9" max="9" width="17.5" style="128"/>
    <col min="10" max="32" width="9" style="128"/>
    <col min="33" max="16384" width="8.75" style="128"/>
  </cols>
  <sheetData>
    <row r="1" ht="20.1" customHeight="1" spans="1:1">
      <c r="A1" s="261" t="s">
        <v>1366</v>
      </c>
    </row>
    <row r="2" ht="39.95" customHeight="1" spans="1:6">
      <c r="A2" s="465" t="s">
        <v>1367</v>
      </c>
      <c r="B2" s="465"/>
      <c r="C2" s="465"/>
      <c r="D2" s="465"/>
      <c r="E2" s="465"/>
      <c r="F2" s="465"/>
    </row>
    <row r="3" ht="20.1" customHeight="1" spans="1:5">
      <c r="A3" s="466"/>
      <c r="B3" s="466"/>
      <c r="E3" s="71" t="s">
        <v>4</v>
      </c>
    </row>
    <row r="4" ht="35.1" customHeight="1" spans="1:8">
      <c r="A4" s="6" t="s">
        <v>5</v>
      </c>
      <c r="B4" s="467" t="s">
        <v>6</v>
      </c>
      <c r="C4" s="467" t="s">
        <v>7</v>
      </c>
      <c r="D4" s="173" t="s">
        <v>8</v>
      </c>
      <c r="E4" s="42" t="s">
        <v>120</v>
      </c>
      <c r="F4" s="467" t="s">
        <v>10</v>
      </c>
      <c r="H4" s="464"/>
    </row>
    <row r="5" ht="24.95" customHeight="1" spans="1:8">
      <c r="A5" s="248" t="s">
        <v>1368</v>
      </c>
      <c r="B5" s="230">
        <f>B6+B7</f>
        <v>0</v>
      </c>
      <c r="C5" s="230">
        <f>C6+C7</f>
        <v>0</v>
      </c>
      <c r="D5" s="230">
        <f>D6+D7</f>
        <v>140</v>
      </c>
      <c r="E5" s="183"/>
      <c r="F5" s="467"/>
      <c r="H5" s="468"/>
    </row>
    <row r="6" ht="24.95" customHeight="1" spans="1:8">
      <c r="A6" s="250" t="s">
        <v>1369</v>
      </c>
      <c r="B6" s="241"/>
      <c r="C6" s="241"/>
      <c r="D6" s="241"/>
      <c r="E6" s="183"/>
      <c r="F6" s="467"/>
      <c r="H6" s="468"/>
    </row>
    <row r="7" ht="24.95" customHeight="1" spans="1:8">
      <c r="A7" s="213" t="s">
        <v>1370</v>
      </c>
      <c r="B7" s="241"/>
      <c r="C7" s="241"/>
      <c r="D7" s="241">
        <v>140</v>
      </c>
      <c r="E7" s="183"/>
      <c r="F7" s="467"/>
      <c r="H7" s="468"/>
    </row>
    <row r="8" ht="24.95" customHeight="1" spans="1:8">
      <c r="A8" s="248" t="s">
        <v>1371</v>
      </c>
      <c r="B8" s="230">
        <f>B9+B10</f>
        <v>0</v>
      </c>
      <c r="C8" s="230">
        <f>C9+C10</f>
        <v>0</v>
      </c>
      <c r="D8" s="230">
        <f>D9+D10</f>
        <v>1914</v>
      </c>
      <c r="E8" s="183">
        <v>1</v>
      </c>
      <c r="F8" s="467"/>
      <c r="H8" s="468"/>
    </row>
    <row r="9" ht="24.95" customHeight="1" spans="1:8">
      <c r="A9" s="213" t="s">
        <v>1372</v>
      </c>
      <c r="B9" s="241"/>
      <c r="C9" s="241"/>
      <c r="D9" s="241">
        <v>1914</v>
      </c>
      <c r="E9" s="180">
        <v>1</v>
      </c>
      <c r="F9" s="467"/>
      <c r="H9" s="468"/>
    </row>
    <row r="10" ht="24.95" customHeight="1" spans="1:8">
      <c r="A10" s="250" t="s">
        <v>1373</v>
      </c>
      <c r="B10" s="241"/>
      <c r="C10" s="241"/>
      <c r="D10" s="241"/>
      <c r="E10" s="183"/>
      <c r="F10" s="467"/>
      <c r="H10" s="468"/>
    </row>
    <row r="11" ht="24.95" customHeight="1" spans="1:8">
      <c r="A11" s="248" t="s">
        <v>1374</v>
      </c>
      <c r="B11" s="230">
        <f>B12+B13</f>
        <v>0</v>
      </c>
      <c r="C11" s="230">
        <f>C12+C13</f>
        <v>0</v>
      </c>
      <c r="D11" s="230">
        <f>D12+D13</f>
        <v>0</v>
      </c>
      <c r="E11" s="183"/>
      <c r="F11" s="467"/>
      <c r="H11" s="468"/>
    </row>
    <row r="12" ht="24.95" customHeight="1" spans="1:8">
      <c r="A12" s="250" t="s">
        <v>1375</v>
      </c>
      <c r="B12" s="241"/>
      <c r="C12" s="241"/>
      <c r="D12" s="241"/>
      <c r="E12" s="183"/>
      <c r="F12" s="467"/>
      <c r="H12" s="468"/>
    </row>
    <row r="13" ht="24.95" customHeight="1" spans="1:8">
      <c r="A13" s="213" t="s">
        <v>1376</v>
      </c>
      <c r="B13" s="241"/>
      <c r="C13" s="241"/>
      <c r="D13" s="241"/>
      <c r="E13" s="183"/>
      <c r="F13" s="467"/>
      <c r="H13" s="468"/>
    </row>
    <row r="14" ht="24.95" customHeight="1" spans="1:8">
      <c r="A14" s="248" t="s">
        <v>1377</v>
      </c>
      <c r="B14" s="230">
        <f>SUM(B15:B21)</f>
        <v>99053</v>
      </c>
      <c r="C14" s="230">
        <f>SUM(C15:C21)</f>
        <v>174507</v>
      </c>
      <c r="D14" s="230">
        <f>SUM(D15:D21)</f>
        <v>146503</v>
      </c>
      <c r="E14" s="183">
        <f t="shared" ref="E14:E17" si="0">D14/C14</f>
        <v>0.839525062031896</v>
      </c>
      <c r="F14" s="467"/>
      <c r="H14" s="468"/>
    </row>
    <row r="15" ht="24.95" customHeight="1" spans="1:8">
      <c r="A15" s="213" t="s">
        <v>1378</v>
      </c>
      <c r="B15" s="241">
        <v>94363</v>
      </c>
      <c r="C15" s="241">
        <f>169817+1200</f>
        <v>171017</v>
      </c>
      <c r="D15" s="241">
        <v>139429</v>
      </c>
      <c r="E15" s="183">
        <f t="shared" si="0"/>
        <v>0.81529321646386</v>
      </c>
      <c r="F15" s="467"/>
      <c r="H15" s="468"/>
    </row>
    <row r="16" ht="24.95" customHeight="1" spans="1:8">
      <c r="A16" s="213" t="s">
        <v>1379</v>
      </c>
      <c r="B16" s="241">
        <v>2690</v>
      </c>
      <c r="C16" s="241">
        <v>2690</v>
      </c>
      <c r="D16" s="241">
        <v>5212</v>
      </c>
      <c r="E16" s="183">
        <f t="shared" si="0"/>
        <v>1.93754646840149</v>
      </c>
      <c r="F16" s="467"/>
      <c r="H16" s="468"/>
    </row>
    <row r="17" ht="24.95" customHeight="1" spans="1:8">
      <c r="A17" s="213" t="s">
        <v>1380</v>
      </c>
      <c r="B17" s="241">
        <v>100</v>
      </c>
      <c r="C17" s="241">
        <v>100</v>
      </c>
      <c r="D17" s="241">
        <v>184</v>
      </c>
      <c r="E17" s="183">
        <f t="shared" si="0"/>
        <v>1.84</v>
      </c>
      <c r="F17" s="467"/>
      <c r="H17" s="468"/>
    </row>
    <row r="18" ht="24.95" customHeight="1" spans="1:8">
      <c r="A18" s="250" t="s">
        <v>1381</v>
      </c>
      <c r="B18" s="241"/>
      <c r="C18" s="241">
        <v>0</v>
      </c>
      <c r="D18" s="241">
        <v>0</v>
      </c>
      <c r="E18" s="183"/>
      <c r="F18" s="467"/>
      <c r="H18" s="468"/>
    </row>
    <row r="19" ht="24.95" customHeight="1" spans="1:8">
      <c r="A19" s="250" t="s">
        <v>1382</v>
      </c>
      <c r="B19" s="241"/>
      <c r="C19" s="241">
        <v>0</v>
      </c>
      <c r="D19" s="241">
        <v>0</v>
      </c>
      <c r="E19" s="183"/>
      <c r="F19" s="467"/>
      <c r="H19" s="468"/>
    </row>
    <row r="20" ht="24.95" customHeight="1" spans="1:8">
      <c r="A20" s="250" t="s">
        <v>1383</v>
      </c>
      <c r="B20" s="241">
        <v>1400</v>
      </c>
      <c r="C20" s="241">
        <v>200</v>
      </c>
      <c r="D20" s="241">
        <v>823</v>
      </c>
      <c r="E20" s="183">
        <v>1</v>
      </c>
      <c r="F20" s="467"/>
      <c r="H20" s="468"/>
    </row>
    <row r="21" ht="24.95" customHeight="1" spans="1:8">
      <c r="A21" s="250" t="s">
        <v>1384</v>
      </c>
      <c r="B21" s="241">
        <v>500</v>
      </c>
      <c r="C21" s="241">
        <v>500</v>
      </c>
      <c r="D21" s="241">
        <v>855</v>
      </c>
      <c r="E21" s="180">
        <v>1</v>
      </c>
      <c r="F21" s="467"/>
      <c r="H21" s="468"/>
    </row>
    <row r="22" ht="24.95" customHeight="1" spans="1:8">
      <c r="A22" s="248" t="s">
        <v>1385</v>
      </c>
      <c r="B22" s="230">
        <f>B23+B24+B25</f>
        <v>0</v>
      </c>
      <c r="C22" s="230">
        <f>C23+C24+C25</f>
        <v>0</v>
      </c>
      <c r="D22" s="230">
        <f>D23+D24+D25</f>
        <v>0</v>
      </c>
      <c r="E22" s="183">
        <v>1</v>
      </c>
      <c r="F22" s="467"/>
      <c r="H22" s="468"/>
    </row>
    <row r="23" s="464" customFormat="1" ht="24.95" customHeight="1" spans="1:9">
      <c r="A23" s="250" t="s">
        <v>1386</v>
      </c>
      <c r="B23" s="241"/>
      <c r="C23" s="241"/>
      <c r="D23" s="241"/>
      <c r="E23" s="180">
        <v>1</v>
      </c>
      <c r="F23" s="469"/>
      <c r="G23" s="468"/>
      <c r="H23" s="468"/>
      <c r="I23" s="468"/>
    </row>
    <row r="24" s="464" customFormat="1" ht="24.95" customHeight="1" spans="1:9">
      <c r="A24" s="250" t="s">
        <v>1387</v>
      </c>
      <c r="B24" s="241"/>
      <c r="C24" s="241"/>
      <c r="D24" s="241"/>
      <c r="E24" s="183"/>
      <c r="F24" s="470"/>
      <c r="G24" s="468"/>
      <c r="H24" s="468"/>
      <c r="I24" s="468"/>
    </row>
    <row r="25" s="464" customFormat="1" ht="24.95" customHeight="1" spans="1:9">
      <c r="A25" s="213" t="s">
        <v>1388</v>
      </c>
      <c r="B25" s="241"/>
      <c r="C25" s="241"/>
      <c r="D25" s="241"/>
      <c r="E25" s="180">
        <v>1</v>
      </c>
      <c r="F25" s="470"/>
      <c r="G25" s="468"/>
      <c r="H25" s="468"/>
      <c r="I25" s="468"/>
    </row>
    <row r="26" s="464" customFormat="1" ht="24.95" customHeight="1" spans="1:9">
      <c r="A26" s="248" t="s">
        <v>1389</v>
      </c>
      <c r="B26" s="230">
        <v>0</v>
      </c>
      <c r="C26" s="230">
        <v>0</v>
      </c>
      <c r="D26" s="230">
        <v>0</v>
      </c>
      <c r="E26" s="183"/>
      <c r="F26" s="471"/>
      <c r="G26" s="468"/>
      <c r="H26" s="468"/>
      <c r="I26" s="468"/>
    </row>
    <row r="27" s="464" customFormat="1" ht="24.95" customHeight="1" spans="1:9">
      <c r="A27" s="177" t="s">
        <v>1390</v>
      </c>
      <c r="B27" s="241"/>
      <c r="C27" s="241"/>
      <c r="D27" s="241"/>
      <c r="E27" s="183"/>
      <c r="F27" s="471"/>
      <c r="G27" s="468"/>
      <c r="H27" s="468"/>
      <c r="I27" s="468"/>
    </row>
    <row r="28" s="464" customFormat="1" ht="24.95" customHeight="1" spans="1:9">
      <c r="A28" s="177" t="s">
        <v>1391</v>
      </c>
      <c r="B28" s="241"/>
      <c r="C28" s="241"/>
      <c r="D28" s="241"/>
      <c r="E28" s="183"/>
      <c r="F28" s="471"/>
      <c r="G28" s="468"/>
      <c r="H28" s="468"/>
      <c r="I28" s="468"/>
    </row>
    <row r="29" s="464" customFormat="1" ht="24.95" customHeight="1" spans="1:9">
      <c r="A29" s="177" t="s">
        <v>1392</v>
      </c>
      <c r="B29" s="241"/>
      <c r="C29" s="241"/>
      <c r="D29" s="241"/>
      <c r="E29" s="183"/>
      <c r="F29" s="471"/>
      <c r="G29" s="468"/>
      <c r="H29" s="468"/>
      <c r="I29" s="468"/>
    </row>
    <row r="30" s="464" customFormat="1" ht="24.95" customHeight="1" spans="1:9">
      <c r="A30" s="177" t="s">
        <v>1393</v>
      </c>
      <c r="B30" s="241"/>
      <c r="C30" s="241"/>
      <c r="D30" s="241"/>
      <c r="E30" s="183"/>
      <c r="F30" s="471"/>
      <c r="G30" s="468"/>
      <c r="H30" s="468"/>
      <c r="I30" s="468"/>
    </row>
    <row r="31" s="464" customFormat="1" ht="24.95" customHeight="1" spans="1:9">
      <c r="A31" s="177" t="s">
        <v>1394</v>
      </c>
      <c r="B31" s="241"/>
      <c r="C31" s="241"/>
      <c r="D31" s="241"/>
      <c r="E31" s="183"/>
      <c r="F31" s="471"/>
      <c r="G31" s="468"/>
      <c r="H31" s="468"/>
      <c r="I31" s="468"/>
    </row>
    <row r="32" s="464" customFormat="1" ht="24.95" customHeight="1" spans="1:9">
      <c r="A32" s="177" t="s">
        <v>1395</v>
      </c>
      <c r="B32" s="241"/>
      <c r="C32" s="241"/>
      <c r="D32" s="241"/>
      <c r="E32" s="183"/>
      <c r="F32" s="471"/>
      <c r="G32" s="468"/>
      <c r="H32" s="468"/>
      <c r="I32" s="468"/>
    </row>
    <row r="33" s="464" customFormat="1" ht="24.95" customHeight="1" spans="1:9">
      <c r="A33" s="248" t="s">
        <v>1396</v>
      </c>
      <c r="B33" s="230">
        <v>0</v>
      </c>
      <c r="C33" s="230">
        <v>0</v>
      </c>
      <c r="D33" s="230">
        <v>0</v>
      </c>
      <c r="E33" s="183"/>
      <c r="F33" s="471"/>
      <c r="G33" s="468"/>
      <c r="H33" s="468"/>
      <c r="I33" s="468"/>
    </row>
    <row r="34" s="464" customFormat="1" ht="24.95" customHeight="1" spans="1:9">
      <c r="A34" s="250" t="s">
        <v>1397</v>
      </c>
      <c r="B34" s="241"/>
      <c r="C34" s="241"/>
      <c r="D34" s="241"/>
      <c r="E34" s="183"/>
      <c r="F34" s="471"/>
      <c r="G34" s="468"/>
      <c r="H34" s="468"/>
      <c r="I34" s="468"/>
    </row>
    <row r="35" s="464" customFormat="1" ht="24.95" customHeight="1" spans="1:9">
      <c r="A35" s="248" t="s">
        <v>1398</v>
      </c>
      <c r="B35" s="230">
        <f>B36+B37+B38</f>
        <v>0</v>
      </c>
      <c r="C35" s="230">
        <f>C36+C37+C38</f>
        <v>241000</v>
      </c>
      <c r="D35" s="230">
        <f>D36+D37+D38</f>
        <v>239640</v>
      </c>
      <c r="E35" s="183">
        <v>1</v>
      </c>
      <c r="F35" s="471"/>
      <c r="G35" s="468"/>
      <c r="H35" s="468"/>
      <c r="I35" s="468"/>
    </row>
    <row r="36" s="464" customFormat="1" ht="24.95" customHeight="1" spans="1:9">
      <c r="A36" s="250" t="s">
        <v>1399</v>
      </c>
      <c r="B36" s="241"/>
      <c r="C36" s="241"/>
      <c r="D36" s="241"/>
      <c r="E36" s="183"/>
      <c r="F36" s="471"/>
      <c r="G36" s="468"/>
      <c r="H36" s="468"/>
      <c r="I36" s="468"/>
    </row>
    <row r="37" s="464" customFormat="1" ht="24.95" customHeight="1" spans="1:9">
      <c r="A37" s="250" t="s">
        <v>1400</v>
      </c>
      <c r="B37" s="241"/>
      <c r="C37" s="241"/>
      <c r="D37" s="241">
        <v>1218</v>
      </c>
      <c r="E37" s="180">
        <v>1</v>
      </c>
      <c r="F37" s="471"/>
      <c r="G37" s="468"/>
      <c r="H37" s="468"/>
      <c r="I37" s="468"/>
    </row>
    <row r="38" s="464" customFormat="1" ht="24.95" customHeight="1" spans="1:9">
      <c r="A38" s="250" t="s">
        <v>1401</v>
      </c>
      <c r="B38" s="241"/>
      <c r="C38" s="241">
        <v>241000</v>
      </c>
      <c r="D38" s="241">
        <v>238422</v>
      </c>
      <c r="E38" s="180">
        <v>1</v>
      </c>
      <c r="F38" s="471"/>
      <c r="G38" s="468"/>
      <c r="H38" s="468"/>
      <c r="I38" s="468"/>
    </row>
    <row r="39" s="464" customFormat="1" ht="24.95" customHeight="1" spans="1:9">
      <c r="A39" s="248" t="s">
        <v>1402</v>
      </c>
      <c r="B39" s="230">
        <v>19867</v>
      </c>
      <c r="C39" s="230"/>
      <c r="D39" s="230">
        <v>22719</v>
      </c>
      <c r="E39" s="183">
        <v>1</v>
      </c>
      <c r="F39" s="471"/>
      <c r="G39" s="468"/>
      <c r="H39" s="468"/>
      <c r="I39" s="468"/>
    </row>
    <row r="40" s="464" customFormat="1" ht="24.95" customHeight="1" spans="1:9">
      <c r="A40" s="248" t="s">
        <v>1403</v>
      </c>
      <c r="B40" s="241">
        <v>170</v>
      </c>
      <c r="C40" s="241"/>
      <c r="D40" s="241">
        <v>209</v>
      </c>
      <c r="E40" s="180">
        <v>1</v>
      </c>
      <c r="F40" s="471"/>
      <c r="G40" s="468"/>
      <c r="H40" s="468"/>
      <c r="I40" s="468"/>
    </row>
    <row r="41" s="475" customFormat="1" ht="24.95" customHeight="1" spans="1:9">
      <c r="A41" s="267" t="s">
        <v>1404</v>
      </c>
      <c r="B41" s="230">
        <f>B40+B39+B22+B14+B11+B8+B5+B35+B33+B26</f>
        <v>119090</v>
      </c>
      <c r="C41" s="230">
        <f>C40+C39+C22+C14+C11+C8+C5+C35+C33+C26</f>
        <v>415507</v>
      </c>
      <c r="D41" s="230">
        <f>D40+D39+D22+D14+D11+D8+D5+D35+D33+D26</f>
        <v>411125</v>
      </c>
      <c r="E41" s="183">
        <f>D41/C41</f>
        <v>0.989453847949613</v>
      </c>
      <c r="F41" s="472"/>
      <c r="G41" s="468"/>
      <c r="H41" s="468"/>
      <c r="I41" s="468"/>
    </row>
    <row r="42" ht="15" spans="7:9">
      <c r="G42" s="185"/>
      <c r="H42" s="473"/>
      <c r="I42" s="468"/>
    </row>
    <row r="43" spans="3:7">
      <c r="C43" s="185"/>
      <c r="D43" s="474"/>
      <c r="G43" s="185"/>
    </row>
    <row r="44" spans="3:6">
      <c r="C44" s="185"/>
      <c r="D44" s="346"/>
      <c r="F44" s="185"/>
    </row>
    <row r="45" spans="3:4">
      <c r="C45" s="474"/>
      <c r="D45" s="474"/>
    </row>
    <row r="46" spans="4:6">
      <c r="D46" s="474"/>
      <c r="E46" s="185"/>
      <c r="F46" s="185"/>
    </row>
    <row r="47" spans="4:5">
      <c r="D47" s="474"/>
      <c r="E47" s="185"/>
    </row>
    <row r="48" spans="4:4">
      <c r="D48" s="474"/>
    </row>
    <row r="49" spans="3:3">
      <c r="C49" s="185"/>
    </row>
    <row r="50" spans="4:4">
      <c r="D50" s="185"/>
    </row>
    <row r="55" spans="6:6">
      <c r="F55" s="185"/>
    </row>
  </sheetData>
  <mergeCells count="1">
    <mergeCell ref="A2:F2"/>
  </mergeCells>
  <printOptions horizontalCentered="1"/>
  <pageMargins left="0.39" right="0.39" top="0.59" bottom="0.79" header="0.39" footer="0.39"/>
  <pageSetup paperSize="9" scale="96" firstPageNumber="18" fitToHeight="2" orientation="portrait" useFirstPageNumber="1" horizontalDpi="600" verticalDpi="600"/>
  <headerFooter alignWithMargins="0">
    <oddFooter>&amp;C— &amp;"Times New Roman,常规"&amp;P&amp;"宋体,常规"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zoomScaleSheetLayoutView="60" workbookViewId="0">
      <selection activeCell="A2" sqref="A2:D2"/>
    </sheetView>
  </sheetViews>
  <sheetFormatPr defaultColWidth="8.75" defaultRowHeight="14.25" outlineLevelCol="5"/>
  <cols>
    <col min="1" max="1" width="35.625" style="128" customWidth="1"/>
    <col min="2" max="2" width="12.625" style="221" customWidth="1"/>
    <col min="3" max="3" width="35.625" style="128" customWidth="1"/>
    <col min="4" max="4" width="12.625" style="256" customWidth="1"/>
    <col min="5" max="6" width="11.625" style="128"/>
    <col min="7" max="32" width="9" style="128"/>
    <col min="33" max="16384" width="8.75" style="128"/>
  </cols>
  <sheetData>
    <row r="1" s="128" customFormat="1" ht="20.1" customHeight="1" spans="1:4">
      <c r="A1" s="222" t="s">
        <v>1405</v>
      </c>
      <c r="B1" s="223"/>
      <c r="C1" s="224"/>
      <c r="D1" s="225"/>
    </row>
    <row r="2" s="128" customFormat="1" ht="39.95" customHeight="1" spans="1:4">
      <c r="A2" s="226" t="s">
        <v>1406</v>
      </c>
      <c r="B2" s="226"/>
      <c r="C2" s="226"/>
      <c r="D2" s="226"/>
    </row>
    <row r="3" s="128" customFormat="1" ht="20.1" customHeight="1" spans="1:4">
      <c r="A3" s="227"/>
      <c r="B3" s="223"/>
      <c r="C3" s="224"/>
      <c r="D3" s="228" t="s">
        <v>4</v>
      </c>
    </row>
    <row r="4" s="128" customFormat="1" ht="35.1" customHeight="1" spans="1:4">
      <c r="A4" s="207" t="s">
        <v>1407</v>
      </c>
      <c r="B4" s="173" t="s">
        <v>8</v>
      </c>
      <c r="C4" s="207" t="s">
        <v>1408</v>
      </c>
      <c r="D4" s="173" t="s">
        <v>8</v>
      </c>
    </row>
    <row r="5" s="128" customFormat="1" ht="24.95" customHeight="1" spans="1:6">
      <c r="A5" s="229" t="s">
        <v>1409</v>
      </c>
      <c r="B5" s="230">
        <v>210128</v>
      </c>
      <c r="C5" s="229" t="s">
        <v>1410</v>
      </c>
      <c r="D5" s="230">
        <f>'[8]14zx全县基金支出'!D41</f>
        <v>411125</v>
      </c>
      <c r="F5" s="185"/>
    </row>
    <row r="6" s="128" customFormat="1" ht="24.95" customHeight="1" spans="1:6">
      <c r="A6" s="231" t="s">
        <v>73</v>
      </c>
      <c r="B6" s="230">
        <f>B7</f>
        <v>5033</v>
      </c>
      <c r="C6" s="232" t="s">
        <v>74</v>
      </c>
      <c r="D6" s="230">
        <f>D8</f>
        <v>0</v>
      </c>
      <c r="F6" s="185"/>
    </row>
    <row r="7" s="128" customFormat="1" ht="24.95" customHeight="1" spans="1:6">
      <c r="A7" s="233" t="s">
        <v>1411</v>
      </c>
      <c r="B7" s="234">
        <v>5033</v>
      </c>
      <c r="C7" s="233" t="s">
        <v>1412</v>
      </c>
      <c r="D7" s="235"/>
      <c r="F7" s="185"/>
    </row>
    <row r="8" s="128" customFormat="1" ht="24.95" customHeight="1" spans="1:6">
      <c r="A8" s="233" t="s">
        <v>1413</v>
      </c>
      <c r="B8" s="234">
        <v>2183</v>
      </c>
      <c r="C8" s="233" t="s">
        <v>1414</v>
      </c>
      <c r="D8" s="234"/>
      <c r="F8" s="185"/>
    </row>
    <row r="9" s="128" customFormat="1" ht="24.95" customHeight="1" spans="1:6">
      <c r="A9" s="233" t="s">
        <v>1415</v>
      </c>
      <c r="B9" s="234"/>
      <c r="C9" s="229" t="s">
        <v>102</v>
      </c>
      <c r="D9" s="230">
        <v>9920</v>
      </c>
      <c r="E9" s="185"/>
      <c r="F9" s="185"/>
    </row>
    <row r="10" s="128" customFormat="1" ht="24.95" customHeight="1" spans="1:6">
      <c r="A10" s="233" t="s">
        <v>1416</v>
      </c>
      <c r="B10" s="234">
        <f>B11</f>
        <v>249320</v>
      </c>
      <c r="C10" s="237"/>
      <c r="D10" s="235"/>
      <c r="F10" s="185"/>
    </row>
    <row r="11" s="128" customFormat="1" ht="24.95" customHeight="1" spans="1:6">
      <c r="A11" s="233" t="s">
        <v>1417</v>
      </c>
      <c r="B11" s="234">
        <v>249320</v>
      </c>
      <c r="C11" s="237"/>
      <c r="D11" s="238"/>
      <c r="F11" s="185"/>
    </row>
    <row r="12" s="128" customFormat="1" ht="24.95" customHeight="1" spans="1:4">
      <c r="A12" s="462"/>
      <c r="B12" s="241"/>
      <c r="C12" s="463"/>
      <c r="D12" s="270"/>
    </row>
    <row r="13" s="128" customFormat="1" ht="24.95" customHeight="1" spans="1:6">
      <c r="A13" s="239" t="s">
        <v>116</v>
      </c>
      <c r="B13" s="230">
        <f>B5+B6+B10+B8</f>
        <v>466664</v>
      </c>
      <c r="C13" s="239" t="s">
        <v>117</v>
      </c>
      <c r="D13" s="230">
        <f>D9+D6+D5</f>
        <v>421045</v>
      </c>
      <c r="F13" s="185"/>
    </row>
    <row r="14" s="128" customFormat="1" ht="24.95" customHeight="1" spans="1:5">
      <c r="A14" s="240"/>
      <c r="B14" s="241"/>
      <c r="C14" s="242" t="s">
        <v>112</v>
      </c>
      <c r="D14" s="230">
        <f>B13-D13</f>
        <v>45619</v>
      </c>
      <c r="E14" s="185"/>
    </row>
    <row r="15" s="128" customFormat="1" spans="2:4">
      <c r="B15" s="221"/>
      <c r="D15" s="256"/>
    </row>
    <row r="16" s="128" customFormat="1" spans="2:4">
      <c r="B16" s="221"/>
      <c r="D16" s="256"/>
    </row>
    <row r="17" s="128" customFormat="1" spans="2:4">
      <c r="B17" s="221"/>
      <c r="D17" s="256"/>
    </row>
    <row r="18" s="128" customFormat="1" spans="2:4">
      <c r="B18" s="221"/>
      <c r="D18" s="256"/>
    </row>
    <row r="19" s="128" customFormat="1" spans="2:5">
      <c r="B19" s="221"/>
      <c r="D19" s="256"/>
      <c r="E19" s="185"/>
    </row>
    <row r="20" s="128" customFormat="1" spans="2:4">
      <c r="B20" s="221"/>
      <c r="D20" s="256"/>
    </row>
    <row r="21" s="128" customFormat="1" spans="2:4">
      <c r="B21" s="221"/>
      <c r="D21" s="256"/>
    </row>
    <row r="22" s="128" customFormat="1" spans="2:4">
      <c r="B22" s="221"/>
      <c r="D22" s="256"/>
    </row>
    <row r="23" s="128" customFormat="1" spans="2:4">
      <c r="B23" s="221"/>
      <c r="D23" s="256"/>
    </row>
    <row r="24" s="128" customFormat="1" spans="2:4">
      <c r="B24" s="221"/>
      <c r="D24" s="256"/>
    </row>
    <row r="25" s="128" customFormat="1" spans="2:4">
      <c r="B25" s="221"/>
      <c r="D25" s="256"/>
    </row>
    <row r="26" s="128" customFormat="1" spans="2:4">
      <c r="B26" s="221"/>
      <c r="D26" s="256"/>
    </row>
    <row r="27" s="128" customFormat="1" spans="2:4">
      <c r="B27" s="221"/>
      <c r="D27" s="256"/>
    </row>
    <row r="28" s="128" customFormat="1" spans="2:4">
      <c r="B28" s="221"/>
      <c r="D28" s="256"/>
    </row>
    <row r="29" s="128" customFormat="1" spans="2:4">
      <c r="B29" s="221"/>
      <c r="D29" s="256"/>
    </row>
    <row r="30" s="128" customFormat="1" spans="2:4">
      <c r="B30" s="221"/>
      <c r="D30" s="256"/>
    </row>
    <row r="31" s="128" customFormat="1" spans="2:4">
      <c r="B31" s="221"/>
      <c r="D31" s="256"/>
    </row>
    <row r="32" s="128" customFormat="1" spans="2:4">
      <c r="B32" s="221"/>
      <c r="D32" s="257"/>
    </row>
  </sheetData>
  <mergeCells count="1">
    <mergeCell ref="A2:D2"/>
  </mergeCells>
  <printOptions horizontalCentered="1"/>
  <pageMargins left="0.39" right="0.39" top="0.59" bottom="0.79" header="0.39" footer="0.39"/>
  <pageSetup paperSize="9" scale="92" firstPageNumber="20" orientation="portrait" useFirstPageNumber="1" horizontalDpi="600" verticalDpi="600"/>
  <headerFooter alignWithMargins="0">
    <oddFooter>&amp;C— &amp;"Times New Roman,常规"&amp;P&amp;"宋体,常规"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showGridLines="0" showZeros="0" zoomScaleSheetLayoutView="60" workbookViewId="0">
      <pane xSplit="1" ySplit="4" topLeftCell="B5" activePane="bottomRight" state="frozen"/>
      <selection/>
      <selection pane="topRight"/>
      <selection pane="bottomLeft"/>
      <selection pane="bottomRight" activeCell="A2" sqref="A2:F2"/>
    </sheetView>
  </sheetViews>
  <sheetFormatPr defaultColWidth="8.75" defaultRowHeight="18" customHeight="1" outlineLevelCol="6"/>
  <cols>
    <col min="1" max="1" width="35.625" style="169" customWidth="1"/>
    <col min="2" max="4" width="12.625" style="169" customWidth="1"/>
    <col min="5" max="5" width="12.625" style="476" customWidth="1"/>
    <col min="6" max="6" width="15.625" style="169" hidden="1" customWidth="1"/>
    <col min="7" max="7" width="8.75" style="169" customWidth="1"/>
    <col min="8" max="8" width="10.5" style="169" customWidth="1"/>
    <col min="9" max="9" width="9" style="169"/>
    <col min="10" max="10" width="8.75" style="169" customWidth="1"/>
    <col min="11" max="11" width="14.875" style="169" customWidth="1"/>
    <col min="12" max="12" width="10.75" style="169"/>
    <col min="13" max="13" width="10.625" style="169" customWidth="1"/>
    <col min="14" max="32" width="9" style="169"/>
    <col min="33" max="16384" width="8.75" style="169"/>
  </cols>
  <sheetData>
    <row r="1" s="169" customFormat="1" ht="20.1" customHeight="1" spans="1:6">
      <c r="A1" s="261" t="s">
        <v>1418</v>
      </c>
      <c r="B1" s="204"/>
      <c r="C1" s="128"/>
      <c r="D1" s="128"/>
      <c r="E1" s="128"/>
      <c r="F1" s="128"/>
    </row>
    <row r="2" s="169" customFormat="1" ht="39.95" customHeight="1" spans="1:6">
      <c r="A2" s="465" t="s">
        <v>1419</v>
      </c>
      <c r="B2" s="465"/>
      <c r="C2" s="465"/>
      <c r="D2" s="465"/>
      <c r="E2" s="465"/>
      <c r="F2" s="465"/>
    </row>
    <row r="3" s="169" customFormat="1" ht="20.1" customHeight="1" spans="1:6">
      <c r="A3" s="466"/>
      <c r="B3" s="477"/>
      <c r="C3" s="128"/>
      <c r="D3" s="128"/>
      <c r="E3" s="478" t="s">
        <v>4</v>
      </c>
      <c r="F3" s="479"/>
    </row>
    <row r="4" s="169" customFormat="1" ht="35.1" customHeight="1" spans="1:6">
      <c r="A4" s="6" t="s">
        <v>5</v>
      </c>
      <c r="B4" s="173" t="s">
        <v>6</v>
      </c>
      <c r="C4" s="173" t="s">
        <v>7</v>
      </c>
      <c r="D4" s="173" t="s">
        <v>8</v>
      </c>
      <c r="E4" s="42" t="s">
        <v>120</v>
      </c>
      <c r="F4" s="480" t="s">
        <v>10</v>
      </c>
    </row>
    <row r="5" s="464" customFormat="1" ht="24.95" customHeight="1" spans="1:6">
      <c r="A5" s="178" t="s">
        <v>1350</v>
      </c>
      <c r="B5" s="252"/>
      <c r="C5" s="252"/>
      <c r="D5" s="252"/>
      <c r="E5" s="180"/>
      <c r="F5" s="330"/>
    </row>
    <row r="6" s="464" customFormat="1" ht="24.95" customHeight="1" spans="1:6">
      <c r="A6" s="178" t="s">
        <v>1351</v>
      </c>
      <c r="B6" s="252"/>
      <c r="C6" s="252"/>
      <c r="D6" s="252"/>
      <c r="E6" s="180"/>
      <c r="F6" s="330"/>
    </row>
    <row r="7" s="464" customFormat="1" ht="24.95" customHeight="1" spans="1:6">
      <c r="A7" s="178" t="s">
        <v>1352</v>
      </c>
      <c r="B7" s="252"/>
      <c r="C7" s="252"/>
      <c r="D7" s="252"/>
      <c r="E7" s="180"/>
      <c r="F7" s="330"/>
    </row>
    <row r="8" s="464" customFormat="1" ht="24.95" customHeight="1" spans="1:6">
      <c r="A8" s="178" t="s">
        <v>1353</v>
      </c>
      <c r="B8" s="252">
        <v>2690</v>
      </c>
      <c r="C8" s="252">
        <v>2690</v>
      </c>
      <c r="D8" s="252">
        <v>5212</v>
      </c>
      <c r="E8" s="180">
        <f t="shared" ref="E8:E10" si="0">D8/C8</f>
        <v>1.93754646840149</v>
      </c>
      <c r="F8" s="330"/>
    </row>
    <row r="9" s="464" customFormat="1" ht="24.95" customHeight="1" spans="1:6">
      <c r="A9" s="178" t="s">
        <v>1354</v>
      </c>
      <c r="B9" s="252">
        <v>100</v>
      </c>
      <c r="C9" s="252">
        <v>100</v>
      </c>
      <c r="D9" s="252">
        <v>184</v>
      </c>
      <c r="E9" s="180">
        <f t="shared" si="0"/>
        <v>1.84</v>
      </c>
      <c r="F9" s="330"/>
    </row>
    <row r="10" s="464" customFormat="1" ht="24.95" customHeight="1" spans="1:6">
      <c r="A10" s="178" t="s">
        <v>1355</v>
      </c>
      <c r="B10" s="252">
        <v>116000</v>
      </c>
      <c r="C10" s="252">
        <v>206510</v>
      </c>
      <c r="D10" s="252">
        <v>185157</v>
      </c>
      <c r="E10" s="180">
        <f t="shared" si="0"/>
        <v>0.896600648878989</v>
      </c>
      <c r="F10" s="330"/>
    </row>
    <row r="11" s="464" customFormat="1" ht="24.95" customHeight="1" spans="1:6">
      <c r="A11" s="178" t="s">
        <v>1356</v>
      </c>
      <c r="B11" s="252"/>
      <c r="C11" s="252"/>
      <c r="D11" s="252"/>
      <c r="E11" s="180"/>
      <c r="F11" s="330"/>
    </row>
    <row r="12" s="464" customFormat="1" ht="24.95" customHeight="1" spans="1:6">
      <c r="A12" s="253" t="s">
        <v>1357</v>
      </c>
      <c r="B12" s="252"/>
      <c r="C12" s="252"/>
      <c r="D12" s="252"/>
      <c r="E12" s="180"/>
      <c r="F12" s="330"/>
    </row>
    <row r="13" s="464" customFormat="1" ht="24.95" customHeight="1" spans="1:6">
      <c r="A13" s="253" t="s">
        <v>1358</v>
      </c>
      <c r="B13" s="252">
        <v>1400</v>
      </c>
      <c r="C13" s="252">
        <v>200</v>
      </c>
      <c r="D13" s="252">
        <v>823</v>
      </c>
      <c r="E13" s="180">
        <f>D13/C13</f>
        <v>4.115</v>
      </c>
      <c r="F13" s="330"/>
    </row>
    <row r="14" s="464" customFormat="1" ht="24.95" customHeight="1" spans="1:6">
      <c r="A14" s="253" t="s">
        <v>1359</v>
      </c>
      <c r="B14" s="252"/>
      <c r="C14" s="252"/>
      <c r="D14" s="252"/>
      <c r="E14" s="180"/>
      <c r="F14" s="330"/>
    </row>
    <row r="15" s="464" customFormat="1" ht="24.95" customHeight="1" spans="1:6">
      <c r="A15" s="253" t="s">
        <v>1360</v>
      </c>
      <c r="B15" s="252"/>
      <c r="C15" s="252"/>
      <c r="D15" s="252"/>
      <c r="E15" s="180"/>
      <c r="F15" s="330"/>
    </row>
    <row r="16" s="464" customFormat="1" ht="24.95" customHeight="1" spans="1:6">
      <c r="A16" s="253" t="s">
        <v>1361</v>
      </c>
      <c r="B16" s="252"/>
      <c r="C16" s="252"/>
      <c r="D16" s="252"/>
      <c r="E16" s="180"/>
      <c r="F16" s="330"/>
    </row>
    <row r="17" s="464" customFormat="1" ht="24.95" customHeight="1" spans="1:6">
      <c r="A17" s="253" t="s">
        <v>1362</v>
      </c>
      <c r="B17" s="252">
        <v>500</v>
      </c>
      <c r="C17" s="252">
        <v>500</v>
      </c>
      <c r="D17" s="252">
        <v>855</v>
      </c>
      <c r="E17" s="180">
        <f>D17/C17</f>
        <v>1.71</v>
      </c>
      <c r="F17" s="330"/>
    </row>
    <row r="18" s="464" customFormat="1" ht="24.95" customHeight="1" spans="1:6">
      <c r="A18" s="253" t="s">
        <v>1363</v>
      </c>
      <c r="B18" s="252"/>
      <c r="C18" s="252"/>
      <c r="D18" s="252"/>
      <c r="E18" s="180"/>
      <c r="F18" s="330"/>
    </row>
    <row r="19" s="464" customFormat="1" ht="24.95" customHeight="1" spans="1:6">
      <c r="A19" s="253" t="s">
        <v>1420</v>
      </c>
      <c r="B19" s="252"/>
      <c r="C19" s="252"/>
      <c r="D19" s="252"/>
      <c r="E19" s="180"/>
      <c r="F19" s="330"/>
    </row>
    <row r="20" s="464" customFormat="1" ht="24.95" customHeight="1" spans="1:6">
      <c r="A20" s="253" t="s">
        <v>1421</v>
      </c>
      <c r="B20" s="252"/>
      <c r="C20" s="252"/>
      <c r="D20" s="252"/>
      <c r="E20" s="180"/>
      <c r="F20" s="330"/>
    </row>
    <row r="21" s="475" customFormat="1" ht="24.95" customHeight="1" spans="1:7">
      <c r="A21" s="253" t="s">
        <v>1422</v>
      </c>
      <c r="B21" s="252"/>
      <c r="C21" s="252"/>
      <c r="D21" s="252">
        <v>17897</v>
      </c>
      <c r="E21" s="180"/>
      <c r="F21" s="481">
        <f>SUM(F8:F19)</f>
        <v>0</v>
      </c>
      <c r="G21" s="482"/>
    </row>
    <row r="22" s="169" customFormat="1" customHeight="1" spans="1:5">
      <c r="A22" s="250"/>
      <c r="B22" s="483"/>
      <c r="C22" s="484"/>
      <c r="D22" s="484"/>
      <c r="E22" s="180"/>
    </row>
    <row r="23" s="169" customFormat="1" customHeight="1" spans="1:5">
      <c r="A23" s="173" t="s">
        <v>1365</v>
      </c>
      <c r="B23" s="255">
        <f>SUM(B5:B22)</f>
        <v>120690</v>
      </c>
      <c r="C23" s="255">
        <f>SUM(C5:C22)</f>
        <v>210000</v>
      </c>
      <c r="D23" s="255">
        <f>SUM(D5:D22)</f>
        <v>210128</v>
      </c>
      <c r="E23" s="180">
        <f>D23/C23</f>
        <v>1.00060952380952</v>
      </c>
    </row>
    <row r="24" s="169" customFormat="1" customHeight="1" spans="5:5">
      <c r="E24" s="476"/>
    </row>
    <row r="25" s="169" customFormat="1" customHeight="1" spans="5:5">
      <c r="E25" s="476"/>
    </row>
    <row r="26" s="169" customFormat="1" customHeight="1" spans="5:5">
      <c r="E26" s="476"/>
    </row>
    <row r="27" s="169" customFormat="1" customHeight="1" spans="5:5">
      <c r="E27" s="476"/>
    </row>
    <row r="28" s="169" customFormat="1" customHeight="1" spans="4:5">
      <c r="D28" s="485"/>
      <c r="E28" s="476"/>
    </row>
    <row r="29" s="169" customFormat="1" customHeight="1" spans="5:5">
      <c r="E29" s="476"/>
    </row>
    <row r="30" s="169" customFormat="1" customHeight="1" spans="4:5">
      <c r="D30" s="485"/>
      <c r="E30" s="476"/>
    </row>
  </sheetData>
  <mergeCells count="1">
    <mergeCell ref="A2:F2"/>
  </mergeCells>
  <printOptions horizontalCentered="1"/>
  <pageMargins left="0.39" right="0.39" top="0.59" bottom="0.79" header="0.39" footer="0.39"/>
  <pageSetup paperSize="9" firstPageNumber="21" orientation="portrait" useFirstPageNumber="1" horizontalDpi="600" verticalDpi="600"/>
  <headerFooter alignWithMargins="0">
    <oddFooter>&amp;C— &amp;"Times New Roman,常规"&amp;P&amp;"宋体,常规"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zoomScaleSheetLayoutView="60" workbookViewId="0">
      <pane xSplit="1" ySplit="4" topLeftCell="B28" activePane="bottomRight" state="frozen"/>
      <selection/>
      <selection pane="topRight"/>
      <selection pane="bottomLeft"/>
      <selection pane="bottomRight" activeCell="A2" sqref="A2:F2"/>
    </sheetView>
  </sheetViews>
  <sheetFormatPr defaultColWidth="8.75" defaultRowHeight="20.25" customHeight="1"/>
  <cols>
    <col min="1" max="1" width="50.625" style="128" customWidth="1"/>
    <col min="2" max="3" width="10.625" style="128" customWidth="1"/>
    <col min="4" max="4" width="10.625" style="356" customWidth="1"/>
    <col min="5" max="5" width="10.625" style="128" customWidth="1"/>
    <col min="6" max="6" width="13" style="128" hidden="1" customWidth="1"/>
    <col min="7" max="7" width="9" style="128" hidden="1" customWidth="1"/>
    <col min="8" max="8" width="13.125" style="128" hidden="1" customWidth="1"/>
    <col min="9" max="9" width="31.875" style="204" customWidth="1"/>
    <col min="10" max="10" width="9.625" style="128" customWidth="1"/>
    <col min="11" max="12" width="9" style="128"/>
    <col min="13" max="13" width="10.875" style="128" customWidth="1"/>
    <col min="14" max="32" width="9" style="128"/>
    <col min="33" max="16384" width="8.75" style="128"/>
  </cols>
  <sheetData>
    <row r="1" s="128" customFormat="1" ht="20.1" customHeight="1" spans="1:1">
      <c r="A1" s="261" t="s">
        <v>1423</v>
      </c>
    </row>
    <row r="2" s="128" customFormat="1" ht="39.95" customHeight="1" spans="1:6">
      <c r="A2" s="465" t="s">
        <v>1424</v>
      </c>
      <c r="B2" s="465"/>
      <c r="C2" s="465"/>
      <c r="D2" s="465"/>
      <c r="E2" s="465"/>
      <c r="F2" s="465"/>
    </row>
    <row r="3" s="128" customFormat="1" ht="20.1" customHeight="1" spans="1:5">
      <c r="A3" s="466"/>
      <c r="B3" s="466"/>
      <c r="E3" s="171" t="s">
        <v>4</v>
      </c>
    </row>
    <row r="4" s="128" customFormat="1" ht="35.1" customHeight="1" spans="1:8">
      <c r="A4" s="6" t="s">
        <v>5</v>
      </c>
      <c r="B4" s="467" t="s">
        <v>6</v>
      </c>
      <c r="C4" s="467" t="s">
        <v>7</v>
      </c>
      <c r="D4" s="173" t="s">
        <v>8</v>
      </c>
      <c r="E4" s="42" t="s">
        <v>120</v>
      </c>
      <c r="F4" s="467" t="s">
        <v>10</v>
      </c>
      <c r="G4" s="128" t="s">
        <v>1425</v>
      </c>
      <c r="H4" s="464"/>
    </row>
    <row r="5" s="128" customFormat="1" ht="24.95" customHeight="1" spans="1:8">
      <c r="A5" s="248" t="s">
        <v>1368</v>
      </c>
      <c r="B5" s="230">
        <f>B6+B7</f>
        <v>0</v>
      </c>
      <c r="C5" s="230">
        <f>C6+C7</f>
        <v>0</v>
      </c>
      <c r="D5" s="230">
        <f>D6+D7</f>
        <v>140</v>
      </c>
      <c r="E5" s="183"/>
      <c r="F5" s="467"/>
      <c r="H5" s="468"/>
    </row>
    <row r="6" s="128" customFormat="1" ht="24.95" customHeight="1" spans="1:8">
      <c r="A6" s="250" t="s">
        <v>1369</v>
      </c>
      <c r="B6" s="241"/>
      <c r="C6" s="241"/>
      <c r="D6" s="241"/>
      <c r="E6" s="183"/>
      <c r="F6" s="467"/>
      <c r="H6" s="468"/>
    </row>
    <row r="7" s="128" customFormat="1" ht="24.95" customHeight="1" spans="1:8">
      <c r="A7" s="213" t="s">
        <v>1370</v>
      </c>
      <c r="B7" s="241"/>
      <c r="C7" s="241"/>
      <c r="D7" s="241">
        <v>140</v>
      </c>
      <c r="E7" s="183"/>
      <c r="F7" s="467"/>
      <c r="H7" s="468"/>
    </row>
    <row r="8" s="128" customFormat="1" ht="24.95" customHeight="1" spans="1:8">
      <c r="A8" s="248" t="s">
        <v>1371</v>
      </c>
      <c r="B8" s="230">
        <f>B9+B10</f>
        <v>0</v>
      </c>
      <c r="C8" s="230">
        <f>C9+C10</f>
        <v>0</v>
      </c>
      <c r="D8" s="230">
        <f>D9+D10</f>
        <v>1914</v>
      </c>
      <c r="E8" s="183">
        <v>1</v>
      </c>
      <c r="F8" s="467"/>
      <c r="H8" s="468"/>
    </row>
    <row r="9" s="128" customFormat="1" ht="24.95" customHeight="1" spans="1:8">
      <c r="A9" s="213" t="s">
        <v>1372</v>
      </c>
      <c r="B9" s="241"/>
      <c r="C9" s="241"/>
      <c r="D9" s="241">
        <v>1914</v>
      </c>
      <c r="E9" s="180">
        <v>1</v>
      </c>
      <c r="F9" s="467"/>
      <c r="H9" s="468"/>
    </row>
    <row r="10" s="128" customFormat="1" ht="24.95" customHeight="1" spans="1:8">
      <c r="A10" s="250" t="s">
        <v>1373</v>
      </c>
      <c r="B10" s="241"/>
      <c r="C10" s="241"/>
      <c r="D10" s="241"/>
      <c r="E10" s="183"/>
      <c r="F10" s="467"/>
      <c r="H10" s="468"/>
    </row>
    <row r="11" s="128" customFormat="1" ht="24.95" customHeight="1" spans="1:8">
      <c r="A11" s="248" t="s">
        <v>1374</v>
      </c>
      <c r="B11" s="230">
        <f>B12+B13</f>
        <v>0</v>
      </c>
      <c r="C11" s="230">
        <f>C12+C13</f>
        <v>0</v>
      </c>
      <c r="D11" s="230">
        <f>D12+D13</f>
        <v>0</v>
      </c>
      <c r="E11" s="183"/>
      <c r="F11" s="467"/>
      <c r="H11" s="468"/>
    </row>
    <row r="12" s="128" customFormat="1" ht="24.95" customHeight="1" spans="1:8">
      <c r="A12" s="250" t="s">
        <v>1375</v>
      </c>
      <c r="B12" s="241"/>
      <c r="C12" s="241"/>
      <c r="D12" s="241"/>
      <c r="E12" s="183"/>
      <c r="F12" s="467"/>
      <c r="H12" s="468"/>
    </row>
    <row r="13" s="128" customFormat="1" ht="24.95" customHeight="1" spans="1:8">
      <c r="A13" s="213" t="s">
        <v>1376</v>
      </c>
      <c r="B13" s="241"/>
      <c r="C13" s="241"/>
      <c r="D13" s="241"/>
      <c r="E13" s="183"/>
      <c r="F13" s="467"/>
      <c r="H13" s="468"/>
    </row>
    <row r="14" s="128" customFormat="1" ht="24.95" customHeight="1" spans="1:8">
      <c r="A14" s="248" t="s">
        <v>1377</v>
      </c>
      <c r="B14" s="230">
        <f>SUM(B15:B21)</f>
        <v>99053</v>
      </c>
      <c r="C14" s="230">
        <f>SUM(C15:C21)</f>
        <v>174507</v>
      </c>
      <c r="D14" s="230">
        <f>SUM(D15:D21)</f>
        <v>146503</v>
      </c>
      <c r="E14" s="183">
        <f t="shared" ref="E14:E17" si="0">D14/C14</f>
        <v>0.839525062031896</v>
      </c>
      <c r="F14" s="467"/>
      <c r="H14" s="468"/>
    </row>
    <row r="15" s="128" customFormat="1" ht="24.95" customHeight="1" spans="1:8">
      <c r="A15" s="213" t="s">
        <v>1378</v>
      </c>
      <c r="B15" s="241">
        <v>94363</v>
      </c>
      <c r="C15" s="241">
        <f>169817+1200</f>
        <v>171017</v>
      </c>
      <c r="D15" s="241">
        <v>139429</v>
      </c>
      <c r="E15" s="183">
        <f t="shared" si="0"/>
        <v>0.81529321646386</v>
      </c>
      <c r="F15" s="467"/>
      <c r="G15" s="128">
        <f t="shared" ref="G15:G26" si="1">C15-D15</f>
        <v>31588</v>
      </c>
      <c r="H15" s="468">
        <f t="shared" ref="H15:H39" si="2">C15-D15</f>
        <v>31588</v>
      </c>
    </row>
    <row r="16" s="128" customFormat="1" ht="24.95" customHeight="1" spans="1:8">
      <c r="A16" s="213" t="s">
        <v>1379</v>
      </c>
      <c r="B16" s="241">
        <v>2690</v>
      </c>
      <c r="C16" s="241">
        <v>2690</v>
      </c>
      <c r="D16" s="241">
        <v>5212</v>
      </c>
      <c r="E16" s="183">
        <f t="shared" si="0"/>
        <v>1.93754646840149</v>
      </c>
      <c r="F16" s="467"/>
      <c r="G16" s="128">
        <f t="shared" si="1"/>
        <v>-2522</v>
      </c>
      <c r="H16" s="468">
        <f t="shared" si="2"/>
        <v>-2522</v>
      </c>
    </row>
    <row r="17" s="128" customFormat="1" ht="24.95" customHeight="1" spans="1:8">
      <c r="A17" s="213" t="s">
        <v>1380</v>
      </c>
      <c r="B17" s="241">
        <v>100</v>
      </c>
      <c r="C17" s="241">
        <v>100</v>
      </c>
      <c r="D17" s="241">
        <v>184</v>
      </c>
      <c r="E17" s="183">
        <f t="shared" si="0"/>
        <v>1.84</v>
      </c>
      <c r="F17" s="467"/>
      <c r="G17" s="128">
        <f t="shared" si="1"/>
        <v>-84</v>
      </c>
      <c r="H17" s="468">
        <f t="shared" si="2"/>
        <v>-84</v>
      </c>
    </row>
    <row r="18" s="128" customFormat="1" ht="24.95" customHeight="1" spans="1:8">
      <c r="A18" s="250" t="s">
        <v>1381</v>
      </c>
      <c r="B18" s="241"/>
      <c r="C18" s="241">
        <v>0</v>
      </c>
      <c r="D18" s="241">
        <v>0</v>
      </c>
      <c r="E18" s="183"/>
      <c r="F18" s="467"/>
      <c r="G18" s="128">
        <f t="shared" si="1"/>
        <v>0</v>
      </c>
      <c r="H18" s="468">
        <f t="shared" si="2"/>
        <v>0</v>
      </c>
    </row>
    <row r="19" s="128" customFormat="1" ht="24.95" customHeight="1" spans="1:8">
      <c r="A19" s="250" t="s">
        <v>1382</v>
      </c>
      <c r="B19" s="241"/>
      <c r="C19" s="241">
        <v>0</v>
      </c>
      <c r="D19" s="241">
        <v>0</v>
      </c>
      <c r="E19" s="183"/>
      <c r="F19" s="467"/>
      <c r="G19" s="128">
        <f t="shared" si="1"/>
        <v>0</v>
      </c>
      <c r="H19" s="468">
        <f t="shared" si="2"/>
        <v>0</v>
      </c>
    </row>
    <row r="20" s="128" customFormat="1" ht="24.95" customHeight="1" spans="1:8">
      <c r="A20" s="250" t="s">
        <v>1383</v>
      </c>
      <c r="B20" s="241">
        <v>1400</v>
      </c>
      <c r="C20" s="241">
        <v>200</v>
      </c>
      <c r="D20" s="241">
        <v>823</v>
      </c>
      <c r="E20" s="183">
        <v>1</v>
      </c>
      <c r="F20" s="467"/>
      <c r="G20" s="128">
        <f t="shared" si="1"/>
        <v>-623</v>
      </c>
      <c r="H20" s="468">
        <f t="shared" si="2"/>
        <v>-623</v>
      </c>
    </row>
    <row r="21" s="128" customFormat="1" ht="24.95" customHeight="1" spans="1:8">
      <c r="A21" s="250" t="s">
        <v>1384</v>
      </c>
      <c r="B21" s="241">
        <v>500</v>
      </c>
      <c r="C21" s="241">
        <v>500</v>
      </c>
      <c r="D21" s="241">
        <v>855</v>
      </c>
      <c r="E21" s="180">
        <v>1</v>
      </c>
      <c r="F21" s="467"/>
      <c r="G21" s="128">
        <f t="shared" si="1"/>
        <v>-355</v>
      </c>
      <c r="H21" s="468">
        <f t="shared" si="2"/>
        <v>-355</v>
      </c>
    </row>
    <row r="22" s="128" customFormat="1" ht="24.95" customHeight="1" spans="1:8">
      <c r="A22" s="248" t="s">
        <v>1385</v>
      </c>
      <c r="B22" s="230">
        <f>B23+B24+B25</f>
        <v>0</v>
      </c>
      <c r="C22" s="230">
        <f>C23+C24+C25</f>
        <v>0</v>
      </c>
      <c r="D22" s="230">
        <f>D23+D24+D25</f>
        <v>0</v>
      </c>
      <c r="E22" s="183">
        <v>1</v>
      </c>
      <c r="F22" s="467"/>
      <c r="G22" s="128">
        <f t="shared" si="1"/>
        <v>0</v>
      </c>
      <c r="H22" s="468">
        <f t="shared" si="2"/>
        <v>0</v>
      </c>
    </row>
    <row r="23" s="128" customFormat="1" ht="24.95" customHeight="1" spans="1:8">
      <c r="A23" s="250" t="s">
        <v>1386</v>
      </c>
      <c r="B23" s="241"/>
      <c r="C23" s="241"/>
      <c r="D23" s="241"/>
      <c r="E23" s="180">
        <v>1</v>
      </c>
      <c r="F23" s="469"/>
      <c r="G23" s="128">
        <f t="shared" si="1"/>
        <v>0</v>
      </c>
      <c r="H23" s="468">
        <f t="shared" si="2"/>
        <v>0</v>
      </c>
    </row>
    <row r="24" s="464" customFormat="1" ht="24.95" customHeight="1" spans="1:9">
      <c r="A24" s="250" t="s">
        <v>1387</v>
      </c>
      <c r="B24" s="241"/>
      <c r="C24" s="241"/>
      <c r="D24" s="241"/>
      <c r="E24" s="183"/>
      <c r="F24" s="470"/>
      <c r="G24" s="468">
        <f t="shared" si="1"/>
        <v>0</v>
      </c>
      <c r="H24" s="468">
        <f t="shared" si="2"/>
        <v>0</v>
      </c>
      <c r="I24" s="468"/>
    </row>
    <row r="25" s="464" customFormat="1" ht="24.95" customHeight="1" spans="1:9">
      <c r="A25" s="213" t="s">
        <v>1388</v>
      </c>
      <c r="B25" s="241"/>
      <c r="C25" s="241"/>
      <c r="D25" s="241"/>
      <c r="E25" s="180">
        <v>1</v>
      </c>
      <c r="F25" s="470"/>
      <c r="G25" s="468">
        <f t="shared" si="1"/>
        <v>0</v>
      </c>
      <c r="H25" s="468">
        <f t="shared" si="2"/>
        <v>0</v>
      </c>
      <c r="I25" s="468"/>
    </row>
    <row r="26" s="464" customFormat="1" ht="24.95" customHeight="1" spans="1:9">
      <c r="A26" s="248" t="s">
        <v>1389</v>
      </c>
      <c r="B26" s="230">
        <v>0</v>
      </c>
      <c r="C26" s="230">
        <v>0</v>
      </c>
      <c r="D26" s="230">
        <v>0</v>
      </c>
      <c r="E26" s="183"/>
      <c r="F26" s="471"/>
      <c r="G26" s="468">
        <f t="shared" si="1"/>
        <v>0</v>
      </c>
      <c r="H26" s="468">
        <f t="shared" si="2"/>
        <v>0</v>
      </c>
      <c r="I26" s="468"/>
    </row>
    <row r="27" s="464" customFormat="1" ht="24.95" customHeight="1" spans="1:9">
      <c r="A27" s="177" t="s">
        <v>1390</v>
      </c>
      <c r="B27" s="241"/>
      <c r="C27" s="241"/>
      <c r="D27" s="241"/>
      <c r="E27" s="183"/>
      <c r="F27" s="471"/>
      <c r="G27" s="468"/>
      <c r="H27" s="468">
        <f t="shared" si="2"/>
        <v>0</v>
      </c>
      <c r="I27" s="468"/>
    </row>
    <row r="28" s="464" customFormat="1" ht="24.95" customHeight="1" spans="1:9">
      <c r="A28" s="177" t="s">
        <v>1391</v>
      </c>
      <c r="B28" s="241"/>
      <c r="C28" s="241"/>
      <c r="D28" s="241"/>
      <c r="E28" s="183"/>
      <c r="F28" s="471"/>
      <c r="G28" s="468"/>
      <c r="H28" s="468">
        <f t="shared" si="2"/>
        <v>0</v>
      </c>
      <c r="I28" s="468"/>
    </row>
    <row r="29" s="464" customFormat="1" ht="24.95" customHeight="1" spans="1:9">
      <c r="A29" s="177" t="s">
        <v>1392</v>
      </c>
      <c r="B29" s="241"/>
      <c r="C29" s="241"/>
      <c r="D29" s="241"/>
      <c r="E29" s="183"/>
      <c r="F29" s="471"/>
      <c r="G29" s="468"/>
      <c r="H29" s="468">
        <f t="shared" si="2"/>
        <v>0</v>
      </c>
      <c r="I29" s="468"/>
    </row>
    <row r="30" s="464" customFormat="1" ht="24.95" customHeight="1" spans="1:9">
      <c r="A30" s="177" t="s">
        <v>1393</v>
      </c>
      <c r="B30" s="241"/>
      <c r="C30" s="241"/>
      <c r="D30" s="241"/>
      <c r="E30" s="183"/>
      <c r="F30" s="471"/>
      <c r="G30" s="468"/>
      <c r="H30" s="468">
        <f t="shared" si="2"/>
        <v>0</v>
      </c>
      <c r="I30" s="468"/>
    </row>
    <row r="31" s="464" customFormat="1" ht="24.95" customHeight="1" spans="1:9">
      <c r="A31" s="177" t="s">
        <v>1394</v>
      </c>
      <c r="B31" s="241"/>
      <c r="C31" s="241"/>
      <c r="D31" s="241"/>
      <c r="E31" s="183"/>
      <c r="F31" s="471"/>
      <c r="G31" s="468"/>
      <c r="H31" s="468">
        <f t="shared" si="2"/>
        <v>0</v>
      </c>
      <c r="I31" s="468"/>
    </row>
    <row r="32" s="464" customFormat="1" ht="24.95" customHeight="1" spans="1:9">
      <c r="A32" s="177" t="s">
        <v>1395</v>
      </c>
      <c r="B32" s="241"/>
      <c r="C32" s="241"/>
      <c r="D32" s="241"/>
      <c r="E32" s="183"/>
      <c r="F32" s="471"/>
      <c r="G32" s="468"/>
      <c r="H32" s="468">
        <f t="shared" si="2"/>
        <v>0</v>
      </c>
      <c r="I32" s="468"/>
    </row>
    <row r="33" s="464" customFormat="1" ht="24.95" customHeight="1" spans="1:9">
      <c r="A33" s="248" t="s">
        <v>1396</v>
      </c>
      <c r="B33" s="230">
        <v>0</v>
      </c>
      <c r="C33" s="230">
        <v>0</v>
      </c>
      <c r="D33" s="230">
        <v>0</v>
      </c>
      <c r="E33" s="183"/>
      <c r="F33" s="471"/>
      <c r="G33" s="468"/>
      <c r="H33" s="468">
        <f t="shared" si="2"/>
        <v>0</v>
      </c>
      <c r="I33" s="468"/>
    </row>
    <row r="34" s="464" customFormat="1" ht="24.95" customHeight="1" spans="1:9">
      <c r="A34" s="250" t="s">
        <v>1397</v>
      </c>
      <c r="B34" s="241"/>
      <c r="C34" s="241"/>
      <c r="D34" s="241"/>
      <c r="E34" s="183"/>
      <c r="F34" s="471"/>
      <c r="G34" s="468"/>
      <c r="H34" s="468">
        <f t="shared" si="2"/>
        <v>0</v>
      </c>
      <c r="I34" s="468"/>
    </row>
    <row r="35" s="464" customFormat="1" ht="24.95" customHeight="1" spans="1:9">
      <c r="A35" s="248" t="s">
        <v>1398</v>
      </c>
      <c r="B35" s="230">
        <f>B36+B37+B38</f>
        <v>0</v>
      </c>
      <c r="C35" s="230">
        <f>C36+C37+C38</f>
        <v>241000</v>
      </c>
      <c r="D35" s="230">
        <f>D36+D37+D38</f>
        <v>239640</v>
      </c>
      <c r="E35" s="183">
        <v>1</v>
      </c>
      <c r="F35" s="471"/>
      <c r="G35" s="468"/>
      <c r="H35" s="468">
        <f t="shared" si="2"/>
        <v>1360</v>
      </c>
      <c r="I35" s="468"/>
    </row>
    <row r="36" s="464" customFormat="1" ht="24.95" customHeight="1" spans="1:9">
      <c r="A36" s="250" t="s">
        <v>1399</v>
      </c>
      <c r="B36" s="241"/>
      <c r="C36" s="241"/>
      <c r="D36" s="241"/>
      <c r="E36" s="183"/>
      <c r="F36" s="471"/>
      <c r="G36" s="468"/>
      <c r="H36" s="468">
        <f t="shared" si="2"/>
        <v>0</v>
      </c>
      <c r="I36" s="468"/>
    </row>
    <row r="37" s="464" customFormat="1" ht="24.95" customHeight="1" spans="1:9">
      <c r="A37" s="250" t="s">
        <v>1400</v>
      </c>
      <c r="B37" s="241"/>
      <c r="C37" s="241"/>
      <c r="D37" s="241">
        <v>1218</v>
      </c>
      <c r="E37" s="180">
        <v>1</v>
      </c>
      <c r="F37" s="471"/>
      <c r="G37" s="468">
        <f t="shared" ref="G37:G39" si="3">C37-D37</f>
        <v>-1218</v>
      </c>
      <c r="H37" s="468">
        <f t="shared" si="2"/>
        <v>-1218</v>
      </c>
      <c r="I37" s="468"/>
    </row>
    <row r="38" s="464" customFormat="1" ht="24.95" customHeight="1" spans="1:9">
      <c r="A38" s="250" t="s">
        <v>1401</v>
      </c>
      <c r="B38" s="241"/>
      <c r="C38" s="241">
        <v>241000</v>
      </c>
      <c r="D38" s="241">
        <v>238422</v>
      </c>
      <c r="E38" s="180">
        <v>1</v>
      </c>
      <c r="F38" s="471"/>
      <c r="G38" s="468">
        <f t="shared" si="3"/>
        <v>2578</v>
      </c>
      <c r="H38" s="468">
        <f t="shared" si="2"/>
        <v>2578</v>
      </c>
      <c r="I38" s="468"/>
    </row>
    <row r="39" s="464" customFormat="1" ht="24.95" customHeight="1" spans="1:9">
      <c r="A39" s="248" t="s">
        <v>1402</v>
      </c>
      <c r="B39" s="230">
        <v>19867</v>
      </c>
      <c r="C39" s="230"/>
      <c r="D39" s="230">
        <v>22719</v>
      </c>
      <c r="E39" s="183">
        <v>1</v>
      </c>
      <c r="F39" s="471"/>
      <c r="G39" s="468">
        <f t="shared" si="3"/>
        <v>-22719</v>
      </c>
      <c r="H39" s="468">
        <f t="shared" si="2"/>
        <v>-22719</v>
      </c>
      <c r="I39" s="468"/>
    </row>
    <row r="40" s="464" customFormat="1" ht="24.95" customHeight="1" spans="1:9">
      <c r="A40" s="248" t="s">
        <v>1403</v>
      </c>
      <c r="B40" s="241">
        <v>170</v>
      </c>
      <c r="C40" s="241"/>
      <c r="D40" s="241">
        <v>209</v>
      </c>
      <c r="E40" s="180">
        <v>1</v>
      </c>
      <c r="F40" s="471"/>
      <c r="G40" s="468"/>
      <c r="H40" s="468"/>
      <c r="I40" s="468"/>
    </row>
    <row r="41" s="464" customFormat="1" ht="24.95" customHeight="1" spans="1:9">
      <c r="A41" s="267" t="s">
        <v>1404</v>
      </c>
      <c r="B41" s="230">
        <f>B40+B39+B22+B14+B11+B8+B5+B35+B33+B26</f>
        <v>119090</v>
      </c>
      <c r="C41" s="230">
        <f>C40+C39+C22+C14+C11+C8+C5+C35+C33+C26</f>
        <v>415507</v>
      </c>
      <c r="D41" s="230">
        <f>D40+D39+D22+D14+D11+D8+D5+D35+D33+D26</f>
        <v>411125</v>
      </c>
      <c r="E41" s="183">
        <f>D41/C41</f>
        <v>0.989453847949613</v>
      </c>
      <c r="F41" s="472"/>
      <c r="G41" s="468"/>
      <c r="H41" s="468">
        <f>C41-D41</f>
        <v>4382</v>
      </c>
      <c r="I41" s="468"/>
    </row>
    <row r="42" s="128" customFormat="1" customHeight="1" spans="3:9">
      <c r="C42" s="185"/>
      <c r="D42" s="356"/>
      <c r="H42" s="473" t="e">
        <f>H41-'[8]18zx县级基金平衡'!#REF!</f>
        <v>#REF!</v>
      </c>
      <c r="I42" s="204"/>
    </row>
    <row r="43" s="128" customFormat="1" customHeight="1" spans="3:9">
      <c r="C43" s="474"/>
      <c r="D43" s="356"/>
      <c r="E43" s="185"/>
      <c r="I43" s="204"/>
    </row>
    <row r="44" s="128" customFormat="1" customHeight="1" spans="3:9">
      <c r="C44" s="185"/>
      <c r="D44" s="356"/>
      <c r="I44" s="204"/>
    </row>
    <row r="45" s="128" customFormat="1" customHeight="1" spans="3:9">
      <c r="C45" s="474"/>
      <c r="D45" s="356"/>
      <c r="I45" s="204"/>
    </row>
  </sheetData>
  <mergeCells count="1">
    <mergeCell ref="A2:F2"/>
  </mergeCells>
  <printOptions horizontalCentered="1"/>
  <pageMargins left="0.39" right="0.39" top="0.79" bottom="0.98" header="0.16" footer="0.79"/>
  <pageSetup paperSize="9" scale="96" firstPageNumber="22" fitToHeight="2" orientation="portrait" useFirstPageNumber="1" horizontalDpi="600" verticalDpi="600"/>
  <headerFooter alignWithMargins="0">
    <oddFooter>&amp;C— &amp;"Times New Roman,常规"&amp;P&amp;"宋体,常规"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F38"/>
  <sheetViews>
    <sheetView showGridLines="0" showZeros="0" zoomScale="85" zoomScaleNormal="85" zoomScaleSheetLayoutView="60" workbookViewId="0">
      <selection activeCell="A2" sqref="A2:F2"/>
    </sheetView>
  </sheetViews>
  <sheetFormatPr defaultColWidth="9" defaultRowHeight="14.25" outlineLevelCol="5"/>
  <cols>
    <col min="1" max="1" width="30.625" style="128" customWidth="1"/>
    <col min="2" max="5" width="12.625" style="128" customWidth="1"/>
    <col min="6" max="6" width="12.25" style="128" customWidth="1"/>
    <col min="7" max="16384" width="9" style="128"/>
  </cols>
  <sheetData>
    <row r="1" s="128" customFormat="1" ht="20.1" customHeight="1" spans="1:1">
      <c r="A1" s="108" t="s">
        <v>2</v>
      </c>
    </row>
    <row r="2" s="128" customFormat="1" ht="39.95" customHeight="1" spans="1:6">
      <c r="A2" s="170" t="s">
        <v>3</v>
      </c>
      <c r="B2" s="170"/>
      <c r="C2" s="170"/>
      <c r="D2" s="170"/>
      <c r="E2" s="170"/>
      <c r="F2" s="170"/>
    </row>
    <row r="3" s="128" customFormat="1" ht="20.1" customHeight="1" spans="6:6">
      <c r="F3" s="171" t="s">
        <v>4</v>
      </c>
    </row>
    <row r="4" s="169" customFormat="1" ht="35.1" customHeight="1" spans="1:6">
      <c r="A4" s="6" t="s">
        <v>5</v>
      </c>
      <c r="B4" s="173" t="s">
        <v>6</v>
      </c>
      <c r="C4" s="173" t="s">
        <v>7</v>
      </c>
      <c r="D4" s="173" t="s">
        <v>8</v>
      </c>
      <c r="E4" s="42" t="s">
        <v>9</v>
      </c>
      <c r="F4" s="173" t="s">
        <v>10</v>
      </c>
    </row>
    <row r="5" s="128" customFormat="1" ht="24.95" customHeight="1" spans="1:6">
      <c r="A5" s="177" t="s">
        <v>11</v>
      </c>
      <c r="B5" s="241">
        <v>37839</v>
      </c>
      <c r="C5" s="241">
        <v>10813</v>
      </c>
      <c r="D5" s="241">
        <v>14125</v>
      </c>
      <c r="E5" s="180">
        <f t="shared" ref="E5:E17" si="0">D5/C5</f>
        <v>1.30629797466013</v>
      </c>
      <c r="F5" s="177"/>
    </row>
    <row r="6" s="128" customFormat="1" ht="24.95" customHeight="1" spans="1:6">
      <c r="A6" s="177" t="s">
        <v>12</v>
      </c>
      <c r="B6" s="241">
        <v>9910</v>
      </c>
      <c r="C6" s="241">
        <v>11379</v>
      </c>
      <c r="D6" s="241">
        <v>12136</v>
      </c>
      <c r="E6" s="180">
        <f t="shared" si="0"/>
        <v>1.06652605677125</v>
      </c>
      <c r="F6" s="177"/>
    </row>
    <row r="7" s="128" customFormat="1" ht="24.95" customHeight="1" spans="1:6">
      <c r="A7" s="177" t="s">
        <v>13</v>
      </c>
      <c r="B7" s="241"/>
      <c r="C7" s="241">
        <v>0</v>
      </c>
      <c r="D7" s="241"/>
      <c r="E7" s="180"/>
      <c r="F7" s="177"/>
    </row>
    <row r="8" s="128" customFormat="1" ht="24.95" customHeight="1" spans="1:6">
      <c r="A8" s="177" t="s">
        <v>14</v>
      </c>
      <c r="B8" s="241">
        <v>2358</v>
      </c>
      <c r="C8" s="241">
        <v>2839</v>
      </c>
      <c r="D8" s="241">
        <v>2690</v>
      </c>
      <c r="E8" s="180">
        <f t="shared" si="0"/>
        <v>0.947516731243396</v>
      </c>
      <c r="F8" s="177"/>
    </row>
    <row r="9" s="128" customFormat="1" ht="24.95" customHeight="1" spans="1:6">
      <c r="A9" s="177" t="s">
        <v>15</v>
      </c>
      <c r="B9" s="241">
        <v>3702</v>
      </c>
      <c r="C9" s="241">
        <v>4989</v>
      </c>
      <c r="D9" s="241">
        <v>5622</v>
      </c>
      <c r="E9" s="180">
        <f t="shared" si="0"/>
        <v>1.12687913409501</v>
      </c>
      <c r="F9" s="177"/>
    </row>
    <row r="10" s="128" customFormat="1" ht="24.95" customHeight="1" spans="1:6">
      <c r="A10" s="177" t="s">
        <v>16</v>
      </c>
      <c r="B10" s="241">
        <v>6496</v>
      </c>
      <c r="C10" s="241">
        <v>5138</v>
      </c>
      <c r="D10" s="241">
        <v>5267</v>
      </c>
      <c r="E10" s="180">
        <f t="shared" si="0"/>
        <v>1.02510704554301</v>
      </c>
      <c r="F10" s="177"/>
    </row>
    <row r="11" s="128" customFormat="1" ht="24.95" customHeight="1" spans="1:6">
      <c r="A11" s="177" t="s">
        <v>17</v>
      </c>
      <c r="B11" s="241">
        <v>1128</v>
      </c>
      <c r="C11" s="241">
        <v>1318</v>
      </c>
      <c r="D11" s="241">
        <v>1706</v>
      </c>
      <c r="E11" s="180">
        <f t="shared" si="0"/>
        <v>1.29438543247344</v>
      </c>
      <c r="F11" s="177"/>
    </row>
    <row r="12" s="128" customFormat="1" ht="24.95" customHeight="1" spans="1:6">
      <c r="A12" s="177" t="s">
        <v>18</v>
      </c>
      <c r="B12" s="241">
        <v>3294</v>
      </c>
      <c r="C12" s="241">
        <v>3131</v>
      </c>
      <c r="D12" s="241">
        <v>3647</v>
      </c>
      <c r="E12" s="180">
        <f t="shared" si="0"/>
        <v>1.16480357713191</v>
      </c>
      <c r="F12" s="177"/>
    </row>
    <row r="13" s="128" customFormat="1" ht="24.95" customHeight="1" spans="1:6">
      <c r="A13" s="177" t="s">
        <v>19</v>
      </c>
      <c r="B13" s="241">
        <v>1548</v>
      </c>
      <c r="C13" s="241">
        <v>1890</v>
      </c>
      <c r="D13" s="241">
        <v>2029</v>
      </c>
      <c r="E13" s="180">
        <f t="shared" si="0"/>
        <v>1.07354497354497</v>
      </c>
      <c r="F13" s="177"/>
    </row>
    <row r="14" s="128" customFormat="1" ht="24.95" customHeight="1" spans="1:6">
      <c r="A14" s="177" t="s">
        <v>20</v>
      </c>
      <c r="B14" s="241">
        <v>20876</v>
      </c>
      <c r="C14" s="241">
        <v>4912</v>
      </c>
      <c r="D14" s="241">
        <v>4149</v>
      </c>
      <c r="E14" s="180">
        <f t="shared" si="0"/>
        <v>0.844666123778502</v>
      </c>
      <c r="F14" s="177"/>
    </row>
    <row r="15" s="128" customFormat="1" ht="24.95" customHeight="1" spans="1:6">
      <c r="A15" s="177" t="s">
        <v>21</v>
      </c>
      <c r="B15" s="241">
        <v>2325</v>
      </c>
      <c r="C15" s="241">
        <v>2607</v>
      </c>
      <c r="D15" s="241">
        <v>2544</v>
      </c>
      <c r="E15" s="180">
        <f t="shared" si="0"/>
        <v>0.975834292289989</v>
      </c>
      <c r="F15" s="177"/>
    </row>
    <row r="16" s="128" customFormat="1" ht="24.95" customHeight="1" spans="1:6">
      <c r="A16" s="177" t="s">
        <v>22</v>
      </c>
      <c r="B16" s="241">
        <v>5998</v>
      </c>
      <c r="C16" s="241">
        <v>5129</v>
      </c>
      <c r="D16" s="241">
        <v>7472</v>
      </c>
      <c r="E16" s="180">
        <f t="shared" si="0"/>
        <v>1.45681419379996</v>
      </c>
      <c r="F16" s="177"/>
    </row>
    <row r="17" s="128" customFormat="1" ht="24.95" customHeight="1" spans="1:6">
      <c r="A17" s="177" t="s">
        <v>23</v>
      </c>
      <c r="B17" s="241">
        <v>7461</v>
      </c>
      <c r="C17" s="241">
        <v>8118</v>
      </c>
      <c r="D17" s="241">
        <v>10148</v>
      </c>
      <c r="E17" s="180">
        <f t="shared" si="0"/>
        <v>1.25006159152501</v>
      </c>
      <c r="F17" s="177"/>
    </row>
    <row r="18" s="128" customFormat="1" ht="24.95" customHeight="1" spans="1:6">
      <c r="A18" s="177" t="s">
        <v>24</v>
      </c>
      <c r="B18" s="241"/>
      <c r="C18" s="241">
        <v>0</v>
      </c>
      <c r="D18" s="241">
        <v>0</v>
      </c>
      <c r="E18" s="180"/>
      <c r="F18" s="177"/>
    </row>
    <row r="19" s="128" customFormat="1" ht="24.95" customHeight="1" spans="1:6">
      <c r="A19" s="177" t="s">
        <v>25</v>
      </c>
      <c r="B19" s="241">
        <v>256</v>
      </c>
      <c r="C19" s="241">
        <v>337</v>
      </c>
      <c r="D19" s="241">
        <v>247</v>
      </c>
      <c r="E19" s="180">
        <f t="shared" ref="E19:E24" si="1">D19/C19</f>
        <v>0.732937685459941</v>
      </c>
      <c r="F19" s="177"/>
    </row>
    <row r="20" s="128" customFormat="1" ht="24.95" customHeight="1" spans="1:6">
      <c r="A20" s="177" t="s">
        <v>26</v>
      </c>
      <c r="B20" s="241"/>
      <c r="C20" s="241">
        <v>0</v>
      </c>
      <c r="D20" s="241"/>
      <c r="E20" s="180"/>
      <c r="F20" s="177"/>
    </row>
    <row r="21" s="169" customFormat="1" ht="24.95" customHeight="1" spans="1:6">
      <c r="A21" s="344" t="s">
        <v>27</v>
      </c>
      <c r="B21" s="230">
        <f>SUM(B5:B20)</f>
        <v>103191</v>
      </c>
      <c r="C21" s="230">
        <f>SUM(C5:C20)</f>
        <v>62600</v>
      </c>
      <c r="D21" s="230">
        <f>SUM(D5:D20)</f>
        <v>71782</v>
      </c>
      <c r="E21" s="183">
        <f t="shared" si="1"/>
        <v>1.14667731629393</v>
      </c>
      <c r="F21" s="544"/>
    </row>
    <row r="22" s="128" customFormat="1" ht="24.95" customHeight="1" spans="1:6">
      <c r="A22" s="177" t="s">
        <v>28</v>
      </c>
      <c r="B22" s="241">
        <v>5915</v>
      </c>
      <c r="C22" s="241">
        <v>5915</v>
      </c>
      <c r="D22" s="241">
        <v>5970</v>
      </c>
      <c r="E22" s="180">
        <f t="shared" si="1"/>
        <v>1.00929839391378</v>
      </c>
      <c r="F22" s="543"/>
    </row>
    <row r="23" s="128" customFormat="1" ht="24.95" customHeight="1" spans="1:6">
      <c r="A23" s="177" t="s">
        <v>29</v>
      </c>
      <c r="B23" s="241">
        <v>4956</v>
      </c>
      <c r="C23" s="241">
        <v>1567</v>
      </c>
      <c r="D23" s="241">
        <v>1628</v>
      </c>
      <c r="E23" s="180">
        <f t="shared" si="1"/>
        <v>1.03892788768347</v>
      </c>
      <c r="F23" s="543"/>
    </row>
    <row r="24" s="128" customFormat="1" ht="24.95" customHeight="1" spans="1:6">
      <c r="A24" s="177" t="s">
        <v>30</v>
      </c>
      <c r="B24" s="241">
        <v>15501</v>
      </c>
      <c r="C24" s="241">
        <v>5019</v>
      </c>
      <c r="D24" s="241">
        <v>4944</v>
      </c>
      <c r="E24" s="180">
        <f t="shared" si="1"/>
        <v>0.985056784219964</v>
      </c>
      <c r="F24" s="543"/>
    </row>
    <row r="25" s="128" customFormat="1" ht="24.95" customHeight="1" spans="1:6">
      <c r="A25" s="177" t="s">
        <v>31</v>
      </c>
      <c r="B25" s="241">
        <v>80</v>
      </c>
      <c r="C25" s="241">
        <v>0</v>
      </c>
      <c r="D25" s="241">
        <v>0</v>
      </c>
      <c r="E25" s="180"/>
      <c r="F25" s="543"/>
    </row>
    <row r="26" s="128" customFormat="1" ht="24.95" customHeight="1" spans="1:6">
      <c r="A26" s="177" t="s">
        <v>32</v>
      </c>
      <c r="B26" s="241">
        <v>27939</v>
      </c>
      <c r="C26" s="241">
        <v>48175</v>
      </c>
      <c r="D26" s="241">
        <v>43815</v>
      </c>
      <c r="E26" s="180">
        <f t="shared" ref="E26:E30" si="2">D26/C26</f>
        <v>0.909496626881162</v>
      </c>
      <c r="F26" s="177"/>
    </row>
    <row r="27" s="128" customFormat="1" ht="24.95" customHeight="1" spans="1:6">
      <c r="A27" s="177" t="s">
        <v>33</v>
      </c>
      <c r="B27" s="241"/>
      <c r="C27" s="241">
        <v>0</v>
      </c>
      <c r="D27" s="241">
        <v>9</v>
      </c>
      <c r="E27" s="180"/>
      <c r="F27" s="177"/>
    </row>
    <row r="28" s="128" customFormat="1" ht="24.95" customHeight="1" spans="1:6">
      <c r="A28" s="177" t="s">
        <v>34</v>
      </c>
      <c r="B28" s="241">
        <v>563</v>
      </c>
      <c r="C28" s="241">
        <v>563</v>
      </c>
      <c r="D28" s="241">
        <v>448</v>
      </c>
      <c r="E28" s="180">
        <f t="shared" si="2"/>
        <v>0.795737122557726</v>
      </c>
      <c r="F28" s="543"/>
    </row>
    <row r="29" s="128" customFormat="1" ht="24.95" customHeight="1" spans="1:6">
      <c r="A29" s="177" t="s">
        <v>35</v>
      </c>
      <c r="B29" s="241">
        <v>3855</v>
      </c>
      <c r="C29" s="241">
        <v>8161</v>
      </c>
      <c r="D29" s="241">
        <v>8404</v>
      </c>
      <c r="E29" s="180">
        <f t="shared" si="2"/>
        <v>1.02977576277417</v>
      </c>
      <c r="F29" s="177"/>
    </row>
    <row r="30" s="169" customFormat="1" ht="24.95" customHeight="1" spans="1:6">
      <c r="A30" s="344" t="s">
        <v>36</v>
      </c>
      <c r="B30" s="230">
        <f>SUM(B22:B29)</f>
        <v>58809</v>
      </c>
      <c r="C30" s="230">
        <f>SUM(C22:C29)</f>
        <v>69400</v>
      </c>
      <c r="D30" s="230">
        <f>SUM(D22:D29)</f>
        <v>65218</v>
      </c>
      <c r="E30" s="183">
        <f t="shared" si="2"/>
        <v>0.939740634005764</v>
      </c>
      <c r="F30" s="544"/>
    </row>
    <row r="31" s="169" customFormat="1" ht="24.95" customHeight="1" spans="1:6">
      <c r="A31" s="344"/>
      <c r="B31" s="230"/>
      <c r="C31" s="230">
        <v>0</v>
      </c>
      <c r="D31" s="230"/>
      <c r="E31" s="183"/>
      <c r="F31" s="543"/>
    </row>
    <row r="32" s="169" customFormat="1" ht="24.95" customHeight="1" spans="1:6">
      <c r="A32" s="331" t="s">
        <v>37</v>
      </c>
      <c r="B32" s="230">
        <f>B30+B21</f>
        <v>162000</v>
      </c>
      <c r="C32" s="230">
        <f>C30+C21</f>
        <v>132000</v>
      </c>
      <c r="D32" s="230">
        <f>D30+D21</f>
        <v>137000</v>
      </c>
      <c r="E32" s="183">
        <f>D32/C32</f>
        <v>1.03787878787879</v>
      </c>
      <c r="F32" s="544"/>
    </row>
    <row r="33" s="128" customFormat="1" spans="4:4">
      <c r="D33" s="185"/>
    </row>
    <row r="35" s="128" customFormat="1" spans="3:3">
      <c r="C35" s="185"/>
    </row>
    <row r="38" s="128" customFormat="1" spans="6:6">
      <c r="F38" s="185"/>
    </row>
  </sheetData>
  <mergeCells count="1">
    <mergeCell ref="A2:F2"/>
  </mergeCells>
  <printOptions horizontalCentered="1"/>
  <pageMargins left="0.39" right="0.39" top="0.59" bottom="0.79" header="0.39" footer="0.39"/>
  <pageSetup paperSize="9" scale="88" orientation="portrait" useFirstPageNumber="1" horizontalDpi="600" verticalDpi="600"/>
  <headerFooter alignWithMargins="0">
    <oddFooter>&amp;C— 1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Zeros="0" zoomScaleSheetLayoutView="60" workbookViewId="0">
      <selection activeCell="A2" sqref="A2:D2"/>
    </sheetView>
  </sheetViews>
  <sheetFormatPr defaultColWidth="8.75" defaultRowHeight="14.25" outlineLevelCol="6"/>
  <cols>
    <col min="1" max="1" width="35.625" style="128" customWidth="1"/>
    <col min="2" max="2" width="12.625" style="221" customWidth="1"/>
    <col min="3" max="3" width="35.625" style="128" customWidth="1"/>
    <col min="4" max="4" width="12.625" style="221" customWidth="1"/>
    <col min="5" max="5" width="9" style="128" hidden="1" customWidth="1"/>
    <col min="6" max="8" width="11.625" style="128"/>
    <col min="9" max="9" width="9.5" style="128"/>
    <col min="10" max="32" width="9" style="128"/>
    <col min="33" max="16384" width="8.75" style="128"/>
  </cols>
  <sheetData>
    <row r="1" s="128" customFormat="1" ht="20.1" customHeight="1" spans="1:4">
      <c r="A1" s="222" t="s">
        <v>1426</v>
      </c>
      <c r="B1" s="223"/>
      <c r="C1" s="224"/>
      <c r="D1" s="225"/>
    </row>
    <row r="2" s="128" customFormat="1" ht="39.95" customHeight="1" spans="1:4">
      <c r="A2" s="226" t="s">
        <v>1427</v>
      </c>
      <c r="B2" s="226"/>
      <c r="C2" s="226"/>
      <c r="D2" s="226"/>
    </row>
    <row r="3" s="128" customFormat="1" ht="20.1" customHeight="1" spans="1:4">
      <c r="A3" s="227"/>
      <c r="B3" s="223"/>
      <c r="C3" s="224"/>
      <c r="D3" s="228" t="s">
        <v>4</v>
      </c>
    </row>
    <row r="4" s="128" customFormat="1" ht="35.1" customHeight="1" spans="1:4">
      <c r="A4" s="207" t="s">
        <v>1407</v>
      </c>
      <c r="B4" s="173" t="s">
        <v>8</v>
      </c>
      <c r="C4" s="207" t="s">
        <v>1408</v>
      </c>
      <c r="D4" s="173" t="s">
        <v>8</v>
      </c>
    </row>
    <row r="5" s="128" customFormat="1" ht="24.95" customHeight="1" spans="1:6">
      <c r="A5" s="229" t="s">
        <v>1409</v>
      </c>
      <c r="B5" s="230">
        <v>210128</v>
      </c>
      <c r="C5" s="229" t="s">
        <v>1410</v>
      </c>
      <c r="D5" s="230">
        <f>'[8]17zx县级基金支出'!D41</f>
        <v>411125</v>
      </c>
      <c r="F5" s="185"/>
    </row>
    <row r="6" s="128" customFormat="1" ht="24.95" customHeight="1" spans="1:7">
      <c r="A6" s="231" t="s">
        <v>73</v>
      </c>
      <c r="B6" s="230">
        <f>B7</f>
        <v>5033</v>
      </c>
      <c r="C6" s="232" t="s">
        <v>74</v>
      </c>
      <c r="D6" s="230">
        <f>D9</f>
        <v>0</v>
      </c>
      <c r="F6" s="185"/>
      <c r="G6" s="185"/>
    </row>
    <row r="7" s="128" customFormat="1" ht="24.95" customHeight="1" spans="1:6">
      <c r="A7" s="233" t="s">
        <v>1411</v>
      </c>
      <c r="B7" s="234">
        <v>5033</v>
      </c>
      <c r="C7" s="233" t="s">
        <v>1428</v>
      </c>
      <c r="D7" s="234"/>
      <c r="E7" s="185">
        <f>B7-D9</f>
        <v>5033</v>
      </c>
      <c r="F7" s="185"/>
    </row>
    <row r="8" s="128" customFormat="1" ht="24.95" customHeight="1" spans="1:6">
      <c r="A8" s="460" t="s">
        <v>1429</v>
      </c>
      <c r="B8" s="234"/>
      <c r="C8" s="460" t="s">
        <v>1412</v>
      </c>
      <c r="D8" s="234"/>
      <c r="E8" s="185"/>
      <c r="F8" s="185"/>
    </row>
    <row r="9" s="128" customFormat="1" ht="24.95" customHeight="1" spans="1:6">
      <c r="A9" s="233" t="s">
        <v>1413</v>
      </c>
      <c r="B9" s="234">
        <v>2183</v>
      </c>
      <c r="C9" s="460" t="s">
        <v>1414</v>
      </c>
      <c r="D9" s="234"/>
      <c r="F9" s="185"/>
    </row>
    <row r="10" s="128" customFormat="1" ht="24.95" customHeight="1" spans="1:4">
      <c r="A10" s="233" t="s">
        <v>1415</v>
      </c>
      <c r="B10" s="234"/>
      <c r="C10" s="460" t="s">
        <v>1430</v>
      </c>
      <c r="D10" s="234"/>
    </row>
    <row r="11" s="128" customFormat="1" ht="24.95" customHeight="1" spans="1:7">
      <c r="A11" s="233" t="s">
        <v>1416</v>
      </c>
      <c r="B11" s="234">
        <f>B12</f>
        <v>249320</v>
      </c>
      <c r="C11" s="229" t="s">
        <v>102</v>
      </c>
      <c r="D11" s="230">
        <v>9920</v>
      </c>
      <c r="G11" s="185"/>
    </row>
    <row r="12" s="128" customFormat="1" ht="24.95" customHeight="1" spans="1:4">
      <c r="A12" s="233" t="s">
        <v>1417</v>
      </c>
      <c r="B12" s="234">
        <v>249320</v>
      </c>
      <c r="D12" s="461"/>
    </row>
    <row r="13" s="128" customFormat="1" ht="24.95" customHeight="1" spans="1:4">
      <c r="A13" s="462"/>
      <c r="B13" s="241"/>
      <c r="C13" s="463"/>
      <c r="D13" s="270"/>
    </row>
    <row r="14" s="128" customFormat="1" ht="24.95" customHeight="1" spans="1:4">
      <c r="A14" s="239" t="s">
        <v>116</v>
      </c>
      <c r="B14" s="230">
        <f>B5+B6+B9+B11</f>
        <v>466664</v>
      </c>
      <c r="C14" s="239" t="s">
        <v>117</v>
      </c>
      <c r="D14" s="230">
        <f>D5+D6+D11</f>
        <v>421045</v>
      </c>
    </row>
    <row r="15" s="128" customFormat="1" ht="24.95" customHeight="1" spans="1:4">
      <c r="A15" s="240"/>
      <c r="B15" s="241"/>
      <c r="C15" s="242" t="s">
        <v>112</v>
      </c>
      <c r="D15" s="230">
        <f>B14-D14</f>
        <v>45619</v>
      </c>
    </row>
    <row r="16" s="128" customFormat="1" spans="2:4">
      <c r="B16" s="221"/>
      <c r="D16" s="221"/>
    </row>
    <row r="17" s="128" customFormat="1" spans="2:4">
      <c r="B17" s="221"/>
      <c r="D17" s="221"/>
    </row>
    <row r="18" s="128" customFormat="1" spans="2:4">
      <c r="B18" s="221"/>
      <c r="D18" s="221"/>
    </row>
    <row r="19" s="128" customFormat="1" spans="2:4">
      <c r="B19" s="221"/>
      <c r="D19" s="221"/>
    </row>
    <row r="20" s="128" customFormat="1" spans="2:4">
      <c r="B20" s="221"/>
      <c r="D20" s="221"/>
    </row>
    <row r="21" s="128" customFormat="1" spans="2:4">
      <c r="B21" s="221"/>
      <c r="D21" s="243"/>
    </row>
    <row r="22" s="128" customFormat="1" spans="2:4">
      <c r="B22" s="221"/>
      <c r="D22" s="221"/>
    </row>
    <row r="23" s="128" customFormat="1" spans="2:4">
      <c r="B23" s="244"/>
      <c r="D23" s="221"/>
    </row>
    <row r="24" s="128" customFormat="1" spans="2:4">
      <c r="B24" s="221"/>
      <c r="D24" s="221"/>
    </row>
    <row r="25" s="128" customFormat="1" spans="2:4">
      <c r="B25" s="244"/>
      <c r="D25" s="221"/>
    </row>
  </sheetData>
  <mergeCells count="1">
    <mergeCell ref="A2:D2"/>
  </mergeCells>
  <printOptions horizontalCentered="1"/>
  <pageMargins left="0.39" right="0.39" top="0.59" bottom="0.79" header="0.39" footer="0.39"/>
  <pageSetup paperSize="9" scale="92" firstPageNumber="24" orientation="portrait" useFirstPageNumber="1" horizontalDpi="600" verticalDpi="600"/>
  <headerFooter alignWithMargins="0">
    <oddFooter>&amp;C— &amp;"Times New Roman,常规"&amp;P&amp;"宋体,常规"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showZeros="0" zoomScaleSheetLayoutView="60" workbookViewId="0">
      <selection activeCell="A2" sqref="A2:B2"/>
    </sheetView>
  </sheetViews>
  <sheetFormatPr defaultColWidth="8.75" defaultRowHeight="20.1" customHeight="1" outlineLevelCol="7"/>
  <cols>
    <col min="1" max="1" width="45.625" style="128" customWidth="1"/>
    <col min="2" max="2" width="25.625" style="204" customWidth="1"/>
    <col min="3" max="32" width="9" style="128"/>
    <col min="33" max="16384" width="8.75" style="128"/>
  </cols>
  <sheetData>
    <row r="1" s="128" customFormat="1" customHeight="1" spans="1:2">
      <c r="A1" s="108" t="s">
        <v>1431</v>
      </c>
      <c r="B1" s="205"/>
    </row>
    <row r="2" s="128" customFormat="1" ht="60" customHeight="1" spans="1:2">
      <c r="A2" s="215" t="s">
        <v>1432</v>
      </c>
      <c r="B2" s="215"/>
    </row>
    <row r="3" s="128" customFormat="1" customHeight="1" spans="1:2">
      <c r="A3" s="216"/>
      <c r="B3" s="217" t="s">
        <v>4</v>
      </c>
    </row>
    <row r="4" s="128" customFormat="1" ht="35.1" customHeight="1" spans="1:2">
      <c r="A4" s="218" t="s">
        <v>1433</v>
      </c>
      <c r="B4" s="218" t="s">
        <v>8</v>
      </c>
    </row>
    <row r="5" s="128" customFormat="1" ht="24.95" customHeight="1" spans="1:2">
      <c r="A5" s="219" t="s">
        <v>1434</v>
      </c>
      <c r="B5" s="219">
        <f>SUM(B6:B12)</f>
        <v>5033</v>
      </c>
    </row>
    <row r="6" s="128" customFormat="1" ht="24.95" customHeight="1" spans="1:8">
      <c r="A6" s="126" t="s">
        <v>1435</v>
      </c>
      <c r="B6" s="106">
        <v>151</v>
      </c>
      <c r="E6" s="212"/>
      <c r="H6" s="212"/>
    </row>
    <row r="7" s="128" customFormat="1" ht="24.95" customHeight="1" spans="1:2">
      <c r="A7" s="126" t="s">
        <v>1436</v>
      </c>
      <c r="B7" s="106">
        <v>1972</v>
      </c>
    </row>
    <row r="8" s="128" customFormat="1" ht="24.95" customHeight="1" spans="1:2">
      <c r="A8" s="126" t="s">
        <v>1437</v>
      </c>
      <c r="B8" s="106"/>
    </row>
    <row r="9" s="128" customFormat="1" ht="24.95" customHeight="1" spans="1:2">
      <c r="A9" s="126" t="s">
        <v>1438</v>
      </c>
      <c r="B9" s="106">
        <v>1214</v>
      </c>
    </row>
    <row r="10" s="128" customFormat="1" ht="24.95" customHeight="1" spans="1:2">
      <c r="A10" s="126" t="s">
        <v>1439</v>
      </c>
      <c r="B10" s="106">
        <v>83</v>
      </c>
    </row>
    <row r="11" s="128" customFormat="1" ht="24.95" customHeight="1" spans="1:2">
      <c r="A11" s="126" t="s">
        <v>1440</v>
      </c>
      <c r="B11" s="106"/>
    </row>
    <row r="12" s="128" customFormat="1" ht="24.95" customHeight="1" spans="1:6">
      <c r="A12" s="126" t="s">
        <v>1441</v>
      </c>
      <c r="B12" s="106">
        <v>1613</v>
      </c>
      <c r="F12" s="185"/>
    </row>
  </sheetData>
  <mergeCells count="1">
    <mergeCell ref="A2:B2"/>
  </mergeCells>
  <printOptions horizontalCentered="1"/>
  <pageMargins left="0.39" right="0.39" top="0.59" bottom="0.79" header="0.39" footer="0.39"/>
  <pageSetup paperSize="9" firstPageNumber="26" orientation="portrait" useFirstPageNumber="1" horizontalDpi="600" verticalDpi="600"/>
  <headerFooter alignWithMargins="0">
    <oddFooter>&amp;C—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Zeros="0" zoomScaleSheetLayoutView="60" workbookViewId="0">
      <selection activeCell="B23" sqref="B23"/>
    </sheetView>
  </sheetViews>
  <sheetFormatPr defaultColWidth="8.75" defaultRowHeight="20.1" customHeight="1" outlineLevelCol="7"/>
  <cols>
    <col min="1" max="1" width="45.625" style="128" customWidth="1"/>
    <col min="2" max="2" width="25.625" style="204" customWidth="1"/>
    <col min="3" max="32" width="9" style="128"/>
    <col min="33" max="16384" width="8.75" style="128"/>
  </cols>
  <sheetData>
    <row r="1" s="128" customFormat="1" customHeight="1" spans="1:2">
      <c r="A1" s="108" t="s">
        <v>1442</v>
      </c>
      <c r="B1" s="205"/>
    </row>
    <row r="2" s="128" customFormat="1" ht="60" customHeight="1" spans="1:2">
      <c r="A2" s="206" t="s">
        <v>1443</v>
      </c>
      <c r="B2" s="206"/>
    </row>
    <row r="3" s="128" customFormat="1" customHeight="1" spans="1:2">
      <c r="A3" s="108"/>
      <c r="B3" s="171" t="s">
        <v>4</v>
      </c>
    </row>
    <row r="4" s="128" customFormat="1" ht="35.1" customHeight="1" spans="1:2">
      <c r="A4" s="6" t="s">
        <v>5</v>
      </c>
      <c r="B4" s="271" t="s">
        <v>8</v>
      </c>
    </row>
    <row r="5" s="128" customFormat="1" ht="24.95" customHeight="1" spans="1:2">
      <c r="A5" s="458" t="s">
        <v>75</v>
      </c>
      <c r="B5" s="459">
        <f>SUM(B6:B24)</f>
        <v>4784</v>
      </c>
    </row>
    <row r="6" s="128" customFormat="1" ht="24.95" customHeight="1" spans="1:8">
      <c r="A6" s="210" t="s">
        <v>1444</v>
      </c>
      <c r="B6" s="211"/>
      <c r="E6" s="212"/>
      <c r="H6" s="212"/>
    </row>
    <row r="7" s="128" customFormat="1" ht="24.95" customHeight="1" spans="1:2">
      <c r="A7" s="210" t="s">
        <v>1445</v>
      </c>
      <c r="B7" s="211"/>
    </row>
    <row r="8" s="128" customFormat="1" ht="24.95" customHeight="1" spans="1:2">
      <c r="A8" s="210" t="s">
        <v>1446</v>
      </c>
      <c r="B8" s="211"/>
    </row>
    <row r="9" s="128" customFormat="1" ht="24.95" customHeight="1" spans="1:2">
      <c r="A9" s="210" t="s">
        <v>1447</v>
      </c>
      <c r="B9" s="211">
        <v>4784</v>
      </c>
    </row>
    <row r="10" s="128" customFormat="1" ht="24.95" customHeight="1" spans="1:2">
      <c r="A10" s="210" t="s">
        <v>1448</v>
      </c>
      <c r="B10" s="211"/>
    </row>
    <row r="11" s="128" customFormat="1" ht="24.95" customHeight="1" spans="1:2">
      <c r="A11" s="210" t="s">
        <v>1449</v>
      </c>
      <c r="B11" s="211"/>
    </row>
    <row r="12" s="128" customFormat="1" ht="24.95" customHeight="1" spans="1:6">
      <c r="A12" s="210" t="s">
        <v>1450</v>
      </c>
      <c r="B12" s="211"/>
      <c r="F12" s="185"/>
    </row>
    <row r="13" s="128" customFormat="1" ht="24.95" customHeight="1" spans="1:8">
      <c r="A13" s="210" t="s">
        <v>1451</v>
      </c>
      <c r="B13" s="211"/>
      <c r="H13" s="185"/>
    </row>
    <row r="14" s="128" customFormat="1" ht="24.95" customHeight="1" spans="1:8">
      <c r="A14" s="210" t="s">
        <v>1452</v>
      </c>
      <c r="B14" s="211"/>
      <c r="H14" s="185"/>
    </row>
    <row r="15" s="128" customFormat="1" ht="24.95" customHeight="1" spans="1:8">
      <c r="A15" s="210" t="s">
        <v>1453</v>
      </c>
      <c r="B15" s="211"/>
      <c r="H15" s="185"/>
    </row>
    <row r="16" s="128" customFormat="1" ht="24.95" customHeight="1" spans="1:8">
      <c r="A16" s="210" t="s">
        <v>1454</v>
      </c>
      <c r="B16" s="211"/>
      <c r="H16" s="185"/>
    </row>
    <row r="17" s="128" customFormat="1" ht="24.95" customHeight="1" spans="1:8">
      <c r="A17" s="210" t="s">
        <v>1455</v>
      </c>
      <c r="B17" s="211"/>
      <c r="H17" s="185"/>
    </row>
    <row r="18" s="128" customFormat="1" ht="24.95" customHeight="1" spans="1:8">
      <c r="A18" s="210" t="s">
        <v>1456</v>
      </c>
      <c r="B18" s="211"/>
      <c r="H18" s="185"/>
    </row>
    <row r="19" s="128" customFormat="1" ht="24.95" customHeight="1" spans="1:8">
      <c r="A19" s="210" t="s">
        <v>1457</v>
      </c>
      <c r="B19" s="211"/>
      <c r="H19" s="185"/>
    </row>
    <row r="20" s="128" customFormat="1" ht="24.95" customHeight="1" spans="1:8">
      <c r="A20" s="213" t="s">
        <v>1458</v>
      </c>
      <c r="B20" s="211"/>
      <c r="H20" s="185"/>
    </row>
    <row r="21" s="128" customFormat="1" ht="24.95" customHeight="1" spans="1:8">
      <c r="A21" s="210" t="s">
        <v>1459</v>
      </c>
      <c r="B21" s="211"/>
      <c r="H21" s="185"/>
    </row>
    <row r="22" s="128" customFormat="1" ht="24.95" customHeight="1" spans="1:8">
      <c r="A22" s="210" t="s">
        <v>1460</v>
      </c>
      <c r="B22" s="211"/>
      <c r="H22" s="185"/>
    </row>
    <row r="23" s="128" customFormat="1" ht="24.95" customHeight="1" spans="1:8">
      <c r="A23" s="210" t="s">
        <v>1461</v>
      </c>
      <c r="B23" s="211"/>
      <c r="H23" s="185"/>
    </row>
    <row r="24" s="128" customFormat="1" ht="24.95" customHeight="1" spans="1:2">
      <c r="A24" s="210" t="s">
        <v>1462</v>
      </c>
      <c r="B24" s="211"/>
    </row>
  </sheetData>
  <mergeCells count="1">
    <mergeCell ref="A2:B2"/>
  </mergeCells>
  <printOptions horizontalCentered="1"/>
  <pageMargins left="0.39" right="0.39" top="0.59" bottom="0.79" header="0.39" footer="0.39"/>
  <pageSetup paperSize="9" firstPageNumber="26" orientation="portrait" useFirstPageNumber="1" horizontalDpi="600" verticalDpi="600"/>
  <headerFooter alignWithMargins="0">
    <oddFooter>&amp;C—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zoomScaleSheetLayoutView="60" workbookViewId="0">
      <selection activeCell="B29" sqref="B29"/>
    </sheetView>
  </sheetViews>
  <sheetFormatPr defaultColWidth="8.75" defaultRowHeight="14.25" outlineLevelCol="1"/>
  <cols>
    <col min="1" max="1" width="40.625" style="368" customWidth="1"/>
    <col min="2" max="2" width="40.625" style="447" customWidth="1"/>
    <col min="3" max="32" width="9" style="368"/>
    <col min="33" max="16384" width="8.75" style="368"/>
  </cols>
  <sheetData>
    <row r="1" ht="20.1" customHeight="1" spans="1:2">
      <c r="A1" s="108" t="s">
        <v>1463</v>
      </c>
      <c r="B1" s="448"/>
    </row>
    <row r="2" ht="39.95" customHeight="1" spans="1:2">
      <c r="A2" s="449" t="s">
        <v>1464</v>
      </c>
      <c r="B2" s="450"/>
    </row>
    <row r="3" ht="20.1" customHeight="1" spans="2:2">
      <c r="B3" s="451" t="s">
        <v>4</v>
      </c>
    </row>
    <row r="4" ht="39.95" customHeight="1" spans="1:2">
      <c r="A4" s="452" t="s">
        <v>1332</v>
      </c>
      <c r="B4" s="452" t="s">
        <v>1333</v>
      </c>
    </row>
    <row r="5" ht="39.95" customHeight="1" spans="1:2">
      <c r="A5" s="453" t="s">
        <v>1334</v>
      </c>
      <c r="B5" s="454">
        <v>568177</v>
      </c>
    </row>
    <row r="6" ht="39.95" customHeight="1" spans="1:2">
      <c r="A6" s="455" t="s">
        <v>1335</v>
      </c>
      <c r="B6" s="454">
        <f>241000+8320</f>
        <v>249320</v>
      </c>
    </row>
    <row r="7" ht="39.95" customHeight="1" spans="1:2">
      <c r="A7" s="453" t="s">
        <v>1336</v>
      </c>
      <c r="B7" s="454">
        <v>9920</v>
      </c>
    </row>
    <row r="8" ht="39.95" customHeight="1" spans="1:2">
      <c r="A8" s="453" t="s">
        <v>1337</v>
      </c>
      <c r="B8" s="454">
        <f>B5+B6-B7</f>
        <v>807577</v>
      </c>
    </row>
    <row r="9" ht="29.25" customHeight="1" spans="1:2">
      <c r="A9" s="456" t="s">
        <v>1338</v>
      </c>
      <c r="B9" s="457"/>
    </row>
    <row r="10" spans="1:2">
      <c r="A10" s="369"/>
      <c r="B10" s="448"/>
    </row>
  </sheetData>
  <mergeCells count="1">
    <mergeCell ref="A2:B2"/>
  </mergeCells>
  <printOptions horizontalCentered="1"/>
  <pageMargins left="0.39" right="0.39" top="0.59" bottom="0.79" header="0.39" footer="0.39"/>
  <pageSetup paperSize="9" firstPageNumber="27" orientation="portrait" useFirstPageNumber="1" horizontalDpi="600" verticalDpi="600"/>
  <headerFooter alignWithMargins="0">
    <oddFooter>&amp;C—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zoomScaleSheetLayoutView="60" workbookViewId="0">
      <selection activeCell="A2" sqref="A2:C2"/>
    </sheetView>
  </sheetViews>
  <sheetFormatPr defaultColWidth="8.75" defaultRowHeight="14.25" outlineLevelRow="5" outlineLevelCol="3"/>
  <cols>
    <col min="1" max="1" width="35.625" style="369" customWidth="1"/>
    <col min="2" max="2" width="25.625" style="369" customWidth="1"/>
    <col min="3" max="3" width="25.625" style="368" customWidth="1"/>
    <col min="4" max="32" width="9" style="368"/>
    <col min="33" max="16384" width="8.75" style="368"/>
  </cols>
  <sheetData>
    <row r="1" ht="20.1" customHeight="1" spans="1:1">
      <c r="A1" s="370" t="s">
        <v>1465</v>
      </c>
    </row>
    <row r="2" ht="39.95" customHeight="1" spans="1:3">
      <c r="A2" s="371" t="s">
        <v>1466</v>
      </c>
      <c r="B2" s="371"/>
      <c r="C2" s="371"/>
    </row>
    <row r="3" ht="20.1" customHeight="1" spans="1:3">
      <c r="A3" s="372" t="s">
        <v>1341</v>
      </c>
      <c r="C3" s="373" t="s">
        <v>4</v>
      </c>
    </row>
    <row r="4" ht="39.95" customHeight="1" spans="1:3">
      <c r="A4" s="374" t="s">
        <v>1342</v>
      </c>
      <c r="B4" s="374" t="s">
        <v>1343</v>
      </c>
      <c r="C4" s="374" t="s">
        <v>1344</v>
      </c>
    </row>
    <row r="5" ht="39.95" customHeight="1" spans="1:4">
      <c r="A5" s="375" t="s">
        <v>1345</v>
      </c>
      <c r="B5" s="376">
        <v>809177</v>
      </c>
      <c r="C5" s="376">
        <v>807577</v>
      </c>
      <c r="D5" s="377"/>
    </row>
    <row r="6" ht="39.95" customHeight="1" spans="1:4">
      <c r="A6" s="378" t="s">
        <v>1307</v>
      </c>
      <c r="B6" s="379">
        <f>B5</f>
        <v>809177</v>
      </c>
      <c r="C6" s="379">
        <f>C5</f>
        <v>807577</v>
      </c>
      <c r="D6" s="377"/>
    </row>
  </sheetData>
  <mergeCells count="1">
    <mergeCell ref="A2:C2"/>
  </mergeCells>
  <printOptions horizontalCentered="1"/>
  <pageMargins left="0.39" right="0.39" top="0.59" bottom="0.79" header="0.39" footer="0.39"/>
  <pageSetup paperSize="9" firstPageNumber="28" orientation="portrait" useFirstPageNumber="1" horizontalDpi="600" verticalDpi="600"/>
  <headerFooter alignWithMargins="0">
    <oddFooter>&amp;C—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workbookViewId="0">
      <selection activeCell="E28" sqref="E27:E28"/>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1467</v>
      </c>
      <c r="B11" s="149"/>
      <c r="C11" s="149"/>
      <c r="D11" s="149"/>
      <c r="E11" s="149"/>
      <c r="F11" s="149"/>
      <c r="G11" s="149"/>
    </row>
    <row r="14" ht="46.5" spans="1:1">
      <c r="A14" s="150" t="s">
        <v>1468</v>
      </c>
    </row>
    <row r="33" spans="4:4">
      <c r="D33" s="151"/>
    </row>
  </sheetData>
  <printOptions horizontalCentered="1"/>
  <pageMargins left="0.43" right="0.28" top="0.28" bottom="0.28" header="0.16" footer="0.2"/>
  <pageSetup paperSize="9" firstPageNumber="2" orientation="portrait" useFirstPageNumber="1"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Zeros="0" zoomScaleSheetLayoutView="60" workbookViewId="0">
      <selection activeCell="A2" sqref="A2:F2"/>
    </sheetView>
  </sheetViews>
  <sheetFormatPr defaultColWidth="8.75" defaultRowHeight="14.25" outlineLevelCol="5"/>
  <cols>
    <col min="1" max="1" width="35.625" style="152" customWidth="1"/>
    <col min="2" max="6" width="9.625" style="152" customWidth="1"/>
    <col min="7" max="7" width="9" style="152"/>
    <col min="8" max="8" width="9" style="152" customWidth="1"/>
    <col min="9" max="32" width="9" style="152"/>
    <col min="33" max="16384" width="8.75" style="152"/>
  </cols>
  <sheetData>
    <row r="1" ht="20.1" customHeight="1" spans="1:1">
      <c r="A1" s="436" t="s">
        <v>1469</v>
      </c>
    </row>
    <row r="2" ht="39.95" customHeight="1" spans="1:6">
      <c r="A2" s="206" t="s">
        <v>1470</v>
      </c>
      <c r="B2" s="206"/>
      <c r="C2" s="206"/>
      <c r="D2" s="206"/>
      <c r="E2" s="206"/>
      <c r="F2" s="206"/>
    </row>
    <row r="3" ht="20.1" customHeight="1" spans="6:6">
      <c r="F3" s="425" t="s">
        <v>4</v>
      </c>
    </row>
    <row r="4" s="424" customFormat="1" ht="35.1" customHeight="1" spans="1:6">
      <c r="A4" s="6" t="s">
        <v>5</v>
      </c>
      <c r="B4" s="427" t="s">
        <v>6</v>
      </c>
      <c r="C4" s="428" t="s">
        <v>7</v>
      </c>
      <c r="D4" s="271" t="s">
        <v>8</v>
      </c>
      <c r="E4" s="42" t="s">
        <v>120</v>
      </c>
      <c r="F4" s="42" t="s">
        <v>10</v>
      </c>
    </row>
    <row r="5" s="424" customFormat="1" ht="24.95" customHeight="1" spans="1:6">
      <c r="A5" s="429" t="s">
        <v>1471</v>
      </c>
      <c r="B5" s="267">
        <v>80</v>
      </c>
      <c r="C5" s="267">
        <v>80</v>
      </c>
      <c r="D5" s="267">
        <v>80</v>
      </c>
      <c r="E5" s="430">
        <v>1</v>
      </c>
      <c r="F5" s="444"/>
    </row>
    <row r="6" ht="24.95" customHeight="1" spans="1:6">
      <c r="A6" s="431" t="s">
        <v>1472</v>
      </c>
      <c r="B6" s="270"/>
      <c r="C6" s="270"/>
      <c r="D6" s="270"/>
      <c r="E6" s="432"/>
      <c r="F6" s="445"/>
    </row>
    <row r="7" ht="24.95" customHeight="1" spans="1:6">
      <c r="A7" s="431" t="s">
        <v>1473</v>
      </c>
      <c r="B7" s="270"/>
      <c r="C7" s="270"/>
      <c r="D7" s="270"/>
      <c r="E7" s="432"/>
      <c r="F7" s="445"/>
    </row>
    <row r="8" ht="24.95" customHeight="1" spans="1:6">
      <c r="A8" s="431" t="s">
        <v>1474</v>
      </c>
      <c r="B8" s="270"/>
      <c r="C8" s="270"/>
      <c r="D8" s="270"/>
      <c r="E8" s="432"/>
      <c r="F8" s="445"/>
    </row>
    <row r="9" ht="24.95" customHeight="1" spans="1:6">
      <c r="A9" s="431" t="s">
        <v>1475</v>
      </c>
      <c r="B9" s="270"/>
      <c r="C9" s="270"/>
      <c r="D9" s="270"/>
      <c r="E9" s="432"/>
      <c r="F9" s="445"/>
    </row>
    <row r="10" s="443" customFormat="1" ht="24.95" customHeight="1" spans="1:6">
      <c r="A10" s="198" t="s">
        <v>1476</v>
      </c>
      <c r="B10" s="270"/>
      <c r="C10" s="270"/>
      <c r="D10" s="270"/>
      <c r="E10" s="432"/>
      <c r="F10" s="446"/>
    </row>
    <row r="11" ht="24.95" customHeight="1" spans="1:6">
      <c r="A11" s="431" t="s">
        <v>1477</v>
      </c>
      <c r="B11" s="270"/>
      <c r="C11" s="270"/>
      <c r="D11" s="270"/>
      <c r="E11" s="432"/>
      <c r="F11" s="445"/>
    </row>
    <row r="12" ht="24.95" customHeight="1" spans="1:6">
      <c r="A12" s="431" t="s">
        <v>1478</v>
      </c>
      <c r="B12" s="270"/>
      <c r="C12" s="270"/>
      <c r="D12" s="270"/>
      <c r="E12" s="432"/>
      <c r="F12" s="445"/>
    </row>
    <row r="13" ht="24.95" customHeight="1" spans="1:6">
      <c r="A13" s="431" t="s">
        <v>1479</v>
      </c>
      <c r="B13" s="270">
        <v>80</v>
      </c>
      <c r="C13" s="270">
        <v>80</v>
      </c>
      <c r="D13" s="270">
        <v>80</v>
      </c>
      <c r="E13" s="430">
        <v>1</v>
      </c>
      <c r="F13" s="445"/>
    </row>
    <row r="14" s="424" customFormat="1" ht="24.95" customHeight="1" spans="1:6">
      <c r="A14" s="429" t="s">
        <v>1480</v>
      </c>
      <c r="B14" s="267"/>
      <c r="C14" s="267"/>
      <c r="D14" s="267"/>
      <c r="E14" s="430"/>
      <c r="F14" s="444"/>
    </row>
    <row r="15" ht="24.95" customHeight="1" spans="1:6">
      <c r="A15" s="431" t="s">
        <v>1481</v>
      </c>
      <c r="B15" s="270"/>
      <c r="C15" s="270"/>
      <c r="D15" s="270"/>
      <c r="E15" s="432"/>
      <c r="F15" s="445"/>
    </row>
    <row r="16" ht="24.95" customHeight="1" spans="1:6">
      <c r="A16" s="431" t="s">
        <v>1482</v>
      </c>
      <c r="B16" s="270"/>
      <c r="C16" s="270"/>
      <c r="D16" s="270"/>
      <c r="E16" s="432"/>
      <c r="F16" s="445"/>
    </row>
    <row r="17" s="424" customFormat="1" ht="24.95" customHeight="1" spans="1:6">
      <c r="A17" s="429" t="s">
        <v>1483</v>
      </c>
      <c r="B17" s="267"/>
      <c r="C17" s="267"/>
      <c r="D17" s="267"/>
      <c r="E17" s="430"/>
      <c r="F17" s="444"/>
    </row>
    <row r="18" s="424" customFormat="1" ht="24.95" customHeight="1" spans="1:6">
      <c r="A18" s="429" t="s">
        <v>1484</v>
      </c>
      <c r="B18" s="267"/>
      <c r="C18" s="267"/>
      <c r="D18" s="267"/>
      <c r="E18" s="430"/>
      <c r="F18" s="444"/>
    </row>
    <row r="19" s="424" customFormat="1" ht="24.95" customHeight="1" spans="1:6">
      <c r="A19" s="429" t="s">
        <v>1485</v>
      </c>
      <c r="B19" s="267"/>
      <c r="C19" s="267"/>
      <c r="D19" s="267"/>
      <c r="E19" s="430"/>
      <c r="F19" s="444"/>
    </row>
    <row r="20" ht="24.95" customHeight="1" spans="1:6">
      <c r="A20" s="431" t="s">
        <v>1486</v>
      </c>
      <c r="B20" s="270"/>
      <c r="C20" s="270"/>
      <c r="D20" s="270"/>
      <c r="E20" s="432"/>
      <c r="F20" s="445"/>
    </row>
    <row r="21" ht="24.95" customHeight="1" spans="1:6">
      <c r="A21" s="431"/>
      <c r="B21" s="270"/>
      <c r="C21" s="270"/>
      <c r="D21" s="270"/>
      <c r="E21" s="430"/>
      <c r="F21" s="445"/>
    </row>
    <row r="22" ht="24.95" customHeight="1" spans="1:6">
      <c r="A22" s="433" t="s">
        <v>1487</v>
      </c>
      <c r="B22" s="267">
        <v>80</v>
      </c>
      <c r="C22" s="267">
        <v>80</v>
      </c>
      <c r="D22" s="267">
        <v>80</v>
      </c>
      <c r="E22" s="430">
        <v>1</v>
      </c>
      <c r="F22" s="445"/>
    </row>
    <row r="23" s="424" customFormat="1" ht="24.95" customHeight="1" spans="1:6">
      <c r="A23" s="433" t="s">
        <v>1488</v>
      </c>
      <c r="B23" s="267"/>
      <c r="C23" s="267"/>
      <c r="D23" s="267"/>
      <c r="E23" s="430"/>
      <c r="F23" s="444"/>
    </row>
    <row r="24" s="424" customFormat="1" ht="24.95" customHeight="1" spans="1:6">
      <c r="A24" s="433" t="s">
        <v>1489</v>
      </c>
      <c r="B24" s="267"/>
      <c r="C24" s="267"/>
      <c r="D24" s="267"/>
      <c r="E24" s="430"/>
      <c r="F24" s="444"/>
    </row>
  </sheetData>
  <mergeCells count="1">
    <mergeCell ref="A2:F2"/>
  </mergeCells>
  <printOptions horizontalCentered="1"/>
  <pageMargins left="0.39" right="0.39" top="0.59" bottom="0.79" header="0.39" footer="0.39"/>
  <pageSetup paperSize="9" scale="83" firstPageNumber="29" orientation="portrait" useFirstPageNumber="1" horizontalDpi="600" verticalDpi="600"/>
  <headerFooter alignWithMargins="0">
    <oddFooter>&amp;C— &amp;"Times New Roman,常规"&amp;P&amp;"宋体,常规"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Zeros="0" zoomScaleSheetLayoutView="60" workbookViewId="0">
      <selection activeCell="A2" sqref="A2:F2"/>
    </sheetView>
  </sheetViews>
  <sheetFormatPr defaultColWidth="8.75" defaultRowHeight="14.25" outlineLevelCol="5"/>
  <cols>
    <col min="1" max="1" width="42.625" style="152" customWidth="1"/>
    <col min="2" max="5" width="12.625" style="152" customWidth="1"/>
    <col min="6" max="6" width="9.5" style="152" customWidth="1"/>
    <col min="7" max="32" width="9" style="152"/>
    <col min="33" max="16384" width="8.75" style="152"/>
  </cols>
  <sheetData>
    <row r="1" ht="20.1" customHeight="1" spans="1:1">
      <c r="A1" s="108" t="s">
        <v>1490</v>
      </c>
    </row>
    <row r="2" ht="39.95" customHeight="1" spans="1:6">
      <c r="A2" s="206" t="s">
        <v>1491</v>
      </c>
      <c r="B2" s="206"/>
      <c r="C2" s="206"/>
      <c r="D2" s="206"/>
      <c r="E2" s="206"/>
      <c r="F2" s="206"/>
    </row>
    <row r="3" ht="20.1" customHeight="1" spans="5:6">
      <c r="E3" s="425"/>
      <c r="F3" s="426" t="s">
        <v>4</v>
      </c>
    </row>
    <row r="4" s="424" customFormat="1" ht="35.1" customHeight="1" spans="1:6">
      <c r="A4" s="6" t="s">
        <v>5</v>
      </c>
      <c r="B4" s="427" t="s">
        <v>6</v>
      </c>
      <c r="C4" s="428" t="s">
        <v>7</v>
      </c>
      <c r="D4" s="271" t="s">
        <v>8</v>
      </c>
      <c r="E4" s="42" t="s">
        <v>120</v>
      </c>
      <c r="F4" s="42" t="s">
        <v>10</v>
      </c>
    </row>
    <row r="5" s="424" customFormat="1" ht="24.95" customHeight="1" spans="1:6">
      <c r="A5" s="429" t="s">
        <v>1492</v>
      </c>
      <c r="B5" s="267">
        <v>80</v>
      </c>
      <c r="C5" s="267">
        <v>56</v>
      </c>
      <c r="D5" s="267">
        <v>56</v>
      </c>
      <c r="E5" s="430">
        <v>1</v>
      </c>
      <c r="F5" s="429"/>
    </row>
    <row r="6" ht="24.95" customHeight="1" spans="1:6">
      <c r="A6" s="431" t="s">
        <v>1493</v>
      </c>
      <c r="B6" s="270"/>
      <c r="C6" s="270"/>
      <c r="D6" s="270"/>
      <c r="E6" s="432"/>
      <c r="F6" s="431"/>
    </row>
    <row r="7" ht="50.1" customHeight="1" spans="1:6">
      <c r="A7" s="431" t="s">
        <v>1494</v>
      </c>
      <c r="B7" s="270"/>
      <c r="C7" s="270"/>
      <c r="D7" s="270"/>
      <c r="E7" s="432"/>
      <c r="F7" s="431"/>
    </row>
    <row r="8" ht="24.95" customHeight="1" spans="1:6">
      <c r="A8" s="431" t="s">
        <v>1495</v>
      </c>
      <c r="B8" s="270"/>
      <c r="C8" s="270"/>
      <c r="D8" s="270"/>
      <c r="E8" s="432"/>
      <c r="F8" s="431"/>
    </row>
    <row r="9" ht="24.95" customHeight="1" spans="1:6">
      <c r="A9" s="431" t="s">
        <v>1496</v>
      </c>
      <c r="B9" s="270"/>
      <c r="C9" s="270"/>
      <c r="D9" s="270"/>
      <c r="E9" s="432"/>
      <c r="F9" s="431"/>
    </row>
    <row r="10" ht="50.1" customHeight="1" spans="1:6">
      <c r="A10" s="431" t="s">
        <v>1497</v>
      </c>
      <c r="B10" s="270"/>
      <c r="C10" s="270"/>
      <c r="D10" s="270"/>
      <c r="E10" s="432"/>
      <c r="F10" s="431"/>
    </row>
    <row r="11" ht="24.95" customHeight="1" spans="1:6">
      <c r="A11" s="431" t="s">
        <v>1498</v>
      </c>
      <c r="B11" s="270"/>
      <c r="C11" s="270"/>
      <c r="D11" s="270"/>
      <c r="E11" s="432"/>
      <c r="F11" s="431"/>
    </row>
    <row r="12" ht="24.95" customHeight="1" spans="1:6">
      <c r="A12" s="431" t="s">
        <v>1499</v>
      </c>
      <c r="B12" s="270"/>
      <c r="C12" s="270"/>
      <c r="D12" s="270"/>
      <c r="E12" s="432"/>
      <c r="F12" s="431"/>
    </row>
    <row r="13" ht="24.95" customHeight="1" spans="1:6">
      <c r="A13" s="431" t="s">
        <v>1500</v>
      </c>
      <c r="B13" s="270"/>
      <c r="C13" s="270"/>
      <c r="D13" s="270"/>
      <c r="E13" s="432"/>
      <c r="F13" s="431"/>
    </row>
    <row r="14" ht="24.95" customHeight="1" spans="1:6">
      <c r="A14" s="431" t="s">
        <v>1501</v>
      </c>
      <c r="B14" s="270"/>
      <c r="C14" s="270"/>
      <c r="D14" s="270"/>
      <c r="E14" s="432"/>
      <c r="F14" s="431"/>
    </row>
    <row r="15" ht="50.1" customHeight="1" spans="1:6">
      <c r="A15" s="431" t="s">
        <v>1502</v>
      </c>
      <c r="B15" s="270">
        <v>80</v>
      </c>
      <c r="C15" s="270">
        <v>56</v>
      </c>
      <c r="D15" s="270">
        <v>56</v>
      </c>
      <c r="E15" s="432">
        <v>1</v>
      </c>
      <c r="F15" s="431"/>
    </row>
    <row r="16" ht="24.95" customHeight="1" spans="1:6">
      <c r="A16" s="429" t="s">
        <v>1503</v>
      </c>
      <c r="B16" s="267"/>
      <c r="C16" s="267">
        <v>24</v>
      </c>
      <c r="D16" s="267">
        <v>24</v>
      </c>
      <c r="E16" s="430">
        <v>1</v>
      </c>
      <c r="F16" s="429"/>
    </row>
    <row r="17" s="424" customFormat="1" ht="24.95" customHeight="1" spans="1:6">
      <c r="A17" s="431" t="s">
        <v>1504</v>
      </c>
      <c r="B17" s="270"/>
      <c r="C17" s="270">
        <v>24</v>
      </c>
      <c r="D17" s="270">
        <v>24</v>
      </c>
      <c r="E17" s="432">
        <v>1</v>
      </c>
      <c r="F17" s="429"/>
    </row>
    <row r="18" ht="24.95" customHeight="1" spans="1:6">
      <c r="A18" s="431" t="s">
        <v>1505</v>
      </c>
      <c r="B18" s="270">
        <v>0</v>
      </c>
      <c r="C18" s="270">
        <v>24</v>
      </c>
      <c r="D18" s="270">
        <v>24</v>
      </c>
      <c r="E18" s="432">
        <v>1</v>
      </c>
      <c r="F18" s="431"/>
    </row>
    <row r="19" ht="24.95" customHeight="1" spans="1:6">
      <c r="A19" s="431"/>
      <c r="B19" s="270"/>
      <c r="C19" s="270"/>
      <c r="D19" s="270"/>
      <c r="E19" s="432"/>
      <c r="F19" s="431"/>
    </row>
    <row r="20" ht="24.95" customHeight="1" spans="1:6">
      <c r="A20" s="433" t="s">
        <v>1506</v>
      </c>
      <c r="B20" s="267">
        <v>80</v>
      </c>
      <c r="C20" s="267">
        <v>80</v>
      </c>
      <c r="D20" s="267">
        <v>80</v>
      </c>
      <c r="E20" s="430">
        <v>1</v>
      </c>
      <c r="F20" s="429"/>
    </row>
    <row r="21" ht="24.95" customHeight="1" spans="1:6">
      <c r="A21" s="433" t="s">
        <v>1507</v>
      </c>
      <c r="B21" s="267"/>
      <c r="C21" s="267"/>
      <c r="D21" s="267"/>
      <c r="E21" s="430"/>
      <c r="F21" s="429"/>
    </row>
    <row r="24" spans="3:3">
      <c r="C24" s="434"/>
    </row>
  </sheetData>
  <mergeCells count="1">
    <mergeCell ref="A2:F2"/>
  </mergeCells>
  <printOptions horizontalCentered="1"/>
  <pageMargins left="0.39" right="0.39" top="0.59" bottom="0.79" header="0.39" footer="0.39"/>
  <pageSetup paperSize="9" scale="78" firstPageNumber="30" orientation="portrait" useFirstPageNumber="1" horizontalDpi="600" verticalDpi="600"/>
  <headerFooter alignWithMargins="0">
    <oddFooter>&amp;C— &amp;"Times New Roman,常规"&amp;P&amp;"宋体,常规"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showZeros="0" zoomScaleSheetLayoutView="60" workbookViewId="0">
      <selection activeCell="A2" sqref="A2:D2"/>
    </sheetView>
  </sheetViews>
  <sheetFormatPr defaultColWidth="8.75" defaultRowHeight="14.25" outlineLevelCol="3"/>
  <cols>
    <col min="1" max="1" width="38.375" style="152" customWidth="1"/>
    <col min="2" max="2" width="20.5" style="152" customWidth="1"/>
    <col min="3" max="3" width="38.375" style="152" customWidth="1"/>
    <col min="4" max="4" width="27.25" style="152" customWidth="1"/>
    <col min="5" max="5" width="12.625" style="152" customWidth="1"/>
    <col min="6" max="6" width="9.5" style="152" customWidth="1"/>
    <col min="7" max="32" width="9" style="152"/>
    <col min="33" max="16384" width="8.75" style="152"/>
  </cols>
  <sheetData>
    <row r="1" ht="20.1" customHeight="1" spans="1:1">
      <c r="A1" s="108" t="s">
        <v>1508</v>
      </c>
    </row>
    <row r="2" ht="26.25" spans="1:4">
      <c r="A2" s="153" t="s">
        <v>1509</v>
      </c>
      <c r="B2" s="153"/>
      <c r="C2" s="153"/>
      <c r="D2" s="153"/>
    </row>
    <row r="3" spans="1:4">
      <c r="A3" s="154"/>
      <c r="B3" s="155"/>
      <c r="C3" s="155"/>
      <c r="D3" s="155" t="s">
        <v>4</v>
      </c>
    </row>
    <row r="4" ht="30" customHeight="1" spans="1:4">
      <c r="A4" s="156" t="s">
        <v>69</v>
      </c>
      <c r="B4" s="157" t="s">
        <v>1510</v>
      </c>
      <c r="C4" s="156" t="s">
        <v>70</v>
      </c>
      <c r="D4" s="157" t="s">
        <v>1510</v>
      </c>
    </row>
    <row r="5" ht="30" customHeight="1" spans="1:4">
      <c r="A5" s="158" t="s">
        <v>1511</v>
      </c>
      <c r="B5" s="159">
        <v>80</v>
      </c>
      <c r="C5" s="160" t="s">
        <v>1512</v>
      </c>
      <c r="D5" s="159">
        <v>56</v>
      </c>
    </row>
    <row r="6" ht="30" customHeight="1" spans="1:4">
      <c r="A6" s="158" t="s">
        <v>73</v>
      </c>
      <c r="B6" s="159"/>
      <c r="C6" s="158" t="s">
        <v>74</v>
      </c>
      <c r="D6" s="159">
        <v>24</v>
      </c>
    </row>
    <row r="7" ht="30" customHeight="1" spans="1:4">
      <c r="A7" s="161" t="s">
        <v>1411</v>
      </c>
      <c r="B7" s="162"/>
      <c r="C7" s="163" t="s">
        <v>1428</v>
      </c>
      <c r="D7" s="162"/>
    </row>
    <row r="8" ht="30" customHeight="1" spans="1:4">
      <c r="A8" s="161" t="s">
        <v>1513</v>
      </c>
      <c r="B8" s="162"/>
      <c r="C8" s="161" t="s">
        <v>1514</v>
      </c>
      <c r="D8" s="162"/>
    </row>
    <row r="9" ht="30" customHeight="1" spans="1:4">
      <c r="A9" s="161" t="s">
        <v>1413</v>
      </c>
      <c r="B9" s="162"/>
      <c r="C9" s="163" t="s">
        <v>1414</v>
      </c>
      <c r="D9" s="162">
        <v>24</v>
      </c>
    </row>
    <row r="10" ht="30" customHeight="1" spans="1:4">
      <c r="A10" s="164"/>
      <c r="B10" s="165"/>
      <c r="C10" s="166"/>
      <c r="D10" s="165"/>
    </row>
    <row r="11" ht="30" customHeight="1" spans="1:4">
      <c r="A11" s="167" t="s">
        <v>116</v>
      </c>
      <c r="B11" s="168">
        <v>80</v>
      </c>
      <c r="C11" s="167" t="s">
        <v>117</v>
      </c>
      <c r="D11" s="168">
        <v>80</v>
      </c>
    </row>
  </sheetData>
  <mergeCells count="1">
    <mergeCell ref="A2:D2"/>
  </mergeCells>
  <printOptions horizontalCentered="1"/>
  <pageMargins left="0.39" right="0.39" top="0.59" bottom="0.79" header="0.39" footer="0.39"/>
  <pageSetup paperSize="9" scale="78" firstPageNumber="30" orientation="portrait" useFirstPageNumber="1" horizontalDpi="600" verticalDpi="600"/>
  <headerFooter alignWithMargins="0">
    <oddFooter>&amp;C— &amp;"Times New Roman,常规"&amp;P&amp;"宋体,常规"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Zeros="0" zoomScaleSheetLayoutView="60" workbookViewId="0">
      <selection activeCell="A2" sqref="A2:G2"/>
    </sheetView>
  </sheetViews>
  <sheetFormatPr defaultColWidth="8.75" defaultRowHeight="14.25"/>
  <cols>
    <col min="1" max="1" width="35.625" style="187" customWidth="1"/>
    <col min="2" max="3" width="12.625" style="435" customWidth="1"/>
    <col min="4" max="5" width="12.625" style="187" customWidth="1"/>
    <col min="6" max="6" width="13.625" style="187" hidden="1" customWidth="1"/>
    <col min="7" max="7" width="12.25" style="187" customWidth="1"/>
    <col min="8" max="8" width="9" style="187"/>
    <col min="9" max="9" width="9" style="187" customWidth="1"/>
    <col min="10" max="32" width="9" style="187"/>
    <col min="33" max="16384" width="8.75" style="187"/>
  </cols>
  <sheetData>
    <row r="1" s="152" customFormat="1" ht="20.1" customHeight="1" spans="1:1">
      <c r="A1" s="436" t="s">
        <v>1515</v>
      </c>
    </row>
    <row r="2" s="152" customFormat="1" ht="39.95" customHeight="1" spans="1:7">
      <c r="A2" s="206" t="s">
        <v>1516</v>
      </c>
      <c r="B2" s="206"/>
      <c r="C2" s="206"/>
      <c r="D2" s="206"/>
      <c r="E2" s="206"/>
      <c r="F2" s="206"/>
      <c r="G2" s="206"/>
    </row>
    <row r="3" ht="20.1" customHeight="1" spans="7:7">
      <c r="G3" s="190" t="s">
        <v>4</v>
      </c>
    </row>
    <row r="4" ht="35.1" customHeight="1" spans="1:10">
      <c r="A4" s="6" t="s">
        <v>5</v>
      </c>
      <c r="B4" s="427" t="s">
        <v>6</v>
      </c>
      <c r="C4" s="428" t="s">
        <v>7</v>
      </c>
      <c r="D4" s="271" t="s">
        <v>8</v>
      </c>
      <c r="E4" s="42" t="s">
        <v>120</v>
      </c>
      <c r="F4" s="437" t="s">
        <v>1517</v>
      </c>
      <c r="G4" s="42" t="s">
        <v>10</v>
      </c>
      <c r="J4" s="441"/>
    </row>
    <row r="5" s="186" customFormat="1" ht="24.95" customHeight="1" spans="1:12">
      <c r="A5" s="429" t="s">
        <v>1471</v>
      </c>
      <c r="B5" s="267">
        <v>80</v>
      </c>
      <c r="C5" s="267">
        <v>80</v>
      </c>
      <c r="D5" s="267">
        <v>80</v>
      </c>
      <c r="E5" s="430">
        <v>1</v>
      </c>
      <c r="F5" s="438"/>
      <c r="G5" s="439"/>
      <c r="J5" s="442"/>
      <c r="K5" s="442"/>
      <c r="L5" s="442"/>
    </row>
    <row r="6" ht="80.1" customHeight="1" spans="1:12">
      <c r="A6" s="431" t="s">
        <v>1472</v>
      </c>
      <c r="B6" s="270"/>
      <c r="C6" s="270"/>
      <c r="D6" s="270"/>
      <c r="E6" s="432"/>
      <c r="F6" s="440"/>
      <c r="G6" s="194"/>
      <c r="J6" s="442"/>
      <c r="K6" s="442"/>
      <c r="L6" s="442"/>
    </row>
    <row r="7" ht="24.95" customHeight="1" spans="1:12">
      <c r="A7" s="431" t="s">
        <v>1475</v>
      </c>
      <c r="B7" s="270"/>
      <c r="C7" s="270"/>
      <c r="D7" s="270"/>
      <c r="E7" s="432"/>
      <c r="F7" s="440"/>
      <c r="G7" s="194"/>
      <c r="J7" s="442"/>
      <c r="K7" s="442"/>
      <c r="L7" s="442"/>
    </row>
    <row r="8" ht="24.95" customHeight="1" spans="1:12">
      <c r="A8" s="431" t="s">
        <v>1476</v>
      </c>
      <c r="B8" s="270"/>
      <c r="C8" s="270"/>
      <c r="D8" s="270"/>
      <c r="E8" s="432"/>
      <c r="F8" s="440"/>
      <c r="G8" s="194"/>
      <c r="J8" s="442"/>
      <c r="K8" s="442"/>
      <c r="L8" s="442"/>
    </row>
    <row r="9" ht="24.95" customHeight="1" spans="1:12">
      <c r="A9" s="431" t="s">
        <v>1478</v>
      </c>
      <c r="B9" s="270"/>
      <c r="C9" s="270"/>
      <c r="D9" s="270"/>
      <c r="E9" s="432"/>
      <c r="F9" s="440"/>
      <c r="G9" s="194"/>
      <c r="J9" s="442"/>
      <c r="K9" s="442"/>
      <c r="L9" s="442"/>
    </row>
    <row r="10" ht="50.1" customHeight="1" spans="1:12">
      <c r="A10" s="431" t="s">
        <v>1479</v>
      </c>
      <c r="B10" s="270">
        <v>80</v>
      </c>
      <c r="C10" s="270">
        <v>80</v>
      </c>
      <c r="D10" s="270">
        <v>80</v>
      </c>
      <c r="E10" s="430">
        <v>1</v>
      </c>
      <c r="F10" s="440"/>
      <c r="G10" s="194"/>
      <c r="J10" s="442"/>
      <c r="K10" s="442"/>
      <c r="L10" s="442"/>
    </row>
    <row r="11" s="186" customFormat="1" ht="24.95" customHeight="1" spans="1:12">
      <c r="A11" s="429" t="s">
        <v>1480</v>
      </c>
      <c r="B11" s="267"/>
      <c r="C11" s="267"/>
      <c r="D11" s="267"/>
      <c r="E11" s="430"/>
      <c r="F11" s="438"/>
      <c r="G11" s="439"/>
      <c r="J11" s="442"/>
      <c r="K11" s="442"/>
      <c r="L11" s="442"/>
    </row>
    <row r="12" ht="24.95" customHeight="1" spans="1:12">
      <c r="A12" s="431" t="s">
        <v>1481</v>
      </c>
      <c r="B12" s="270"/>
      <c r="C12" s="270"/>
      <c r="D12" s="270"/>
      <c r="E12" s="432"/>
      <c r="F12" s="440"/>
      <c r="G12" s="194"/>
      <c r="J12" s="442"/>
      <c r="K12" s="442"/>
      <c r="L12" s="442"/>
    </row>
    <row r="13" ht="24.95" customHeight="1" spans="1:12">
      <c r="A13" s="431" t="s">
        <v>1482</v>
      </c>
      <c r="B13" s="270"/>
      <c r="C13" s="270"/>
      <c r="D13" s="270"/>
      <c r="E13" s="432"/>
      <c r="F13" s="440"/>
      <c r="G13" s="194"/>
      <c r="J13" s="442"/>
      <c r="K13" s="442"/>
      <c r="L13" s="442"/>
    </row>
    <row r="14" s="186" customFormat="1" ht="24.95" customHeight="1" spans="1:12">
      <c r="A14" s="429" t="s">
        <v>1483</v>
      </c>
      <c r="B14" s="267"/>
      <c r="C14" s="267"/>
      <c r="D14" s="267"/>
      <c r="E14" s="430"/>
      <c r="F14" s="438"/>
      <c r="G14" s="439"/>
      <c r="J14" s="442"/>
      <c r="K14" s="442"/>
      <c r="L14" s="442"/>
    </row>
    <row r="15" s="186" customFormat="1" ht="24.95" customHeight="1" spans="1:12">
      <c r="A15" s="429" t="s">
        <v>1484</v>
      </c>
      <c r="B15" s="267"/>
      <c r="C15" s="267"/>
      <c r="D15" s="267"/>
      <c r="E15" s="430"/>
      <c r="F15" s="438"/>
      <c r="G15" s="439"/>
      <c r="J15" s="442"/>
      <c r="K15" s="442"/>
      <c r="L15" s="442"/>
    </row>
    <row r="16" s="186" customFormat="1" ht="24.95" customHeight="1" spans="1:12">
      <c r="A16" s="429" t="s">
        <v>1485</v>
      </c>
      <c r="B16" s="267"/>
      <c r="C16" s="267"/>
      <c r="D16" s="267"/>
      <c r="E16" s="430"/>
      <c r="F16" s="438"/>
      <c r="G16" s="439"/>
      <c r="J16" s="442"/>
      <c r="K16" s="442"/>
      <c r="L16" s="442"/>
    </row>
    <row r="17" ht="24.95" customHeight="1" spans="1:12">
      <c r="A17" s="431" t="s">
        <v>1486</v>
      </c>
      <c r="B17" s="270"/>
      <c r="C17" s="270"/>
      <c r="D17" s="270"/>
      <c r="E17" s="432"/>
      <c r="F17" s="440"/>
      <c r="G17" s="194"/>
      <c r="J17" s="442"/>
      <c r="K17" s="442"/>
      <c r="L17" s="442"/>
    </row>
    <row r="18" ht="24.95" customHeight="1" spans="1:12">
      <c r="A18" s="431"/>
      <c r="B18" s="270"/>
      <c r="C18" s="270"/>
      <c r="D18" s="270"/>
      <c r="E18" s="432"/>
      <c r="F18" s="440"/>
      <c r="G18" s="194"/>
      <c r="J18" s="442"/>
      <c r="K18" s="442"/>
      <c r="L18" s="442"/>
    </row>
    <row r="19" s="186" customFormat="1" ht="24.95" customHeight="1" spans="1:12">
      <c r="A19" s="433" t="s">
        <v>1518</v>
      </c>
      <c r="B19" s="267">
        <v>80</v>
      </c>
      <c r="C19" s="267">
        <v>80</v>
      </c>
      <c r="D19" s="267">
        <v>80</v>
      </c>
      <c r="E19" s="430">
        <v>1</v>
      </c>
      <c r="F19" s="438"/>
      <c r="G19" s="194"/>
      <c r="J19" s="442"/>
      <c r="K19" s="442"/>
      <c r="L19" s="442"/>
    </row>
    <row r="20" s="186" customFormat="1" ht="24.95" customHeight="1" spans="1:12">
      <c r="A20" s="433" t="s">
        <v>1488</v>
      </c>
      <c r="B20" s="267"/>
      <c r="C20" s="267"/>
      <c r="D20" s="267"/>
      <c r="E20" s="430"/>
      <c r="F20" s="438"/>
      <c r="G20" s="194"/>
      <c r="J20" s="442"/>
      <c r="K20" s="442"/>
      <c r="L20" s="442"/>
    </row>
    <row r="21" s="186" customFormat="1" ht="24.95" customHeight="1" spans="1:12">
      <c r="A21" s="433" t="s">
        <v>1489</v>
      </c>
      <c r="B21" s="267"/>
      <c r="C21" s="267"/>
      <c r="D21" s="267"/>
      <c r="E21" s="430"/>
      <c r="F21" s="438"/>
      <c r="G21" s="439"/>
      <c r="J21" s="442"/>
      <c r="K21" s="442"/>
      <c r="L21" s="442"/>
    </row>
    <row r="22" spans="4:4">
      <c r="D22" s="441"/>
    </row>
  </sheetData>
  <mergeCells count="1">
    <mergeCell ref="A2:G2"/>
  </mergeCells>
  <printOptions horizontalCentered="1"/>
  <pageMargins left="0.39" right="0.39" top="0.59" bottom="0.79" header="0.39" footer="0.39"/>
  <pageSetup paperSize="9" scale="83" firstPageNumber="31" orientation="portrait" useFirstPageNumber="1" horizontalDpi="600" verticalDpi="600"/>
  <headerFooter alignWithMargins="0">
    <oddFooter>&amp;C— &amp;"Times New Roman,常规"&amp;P&amp;"宋体,常规"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F57"/>
  <sheetViews>
    <sheetView showGridLines="0" showZeros="0" zoomScale="85" zoomScaleNormal="85" zoomScaleSheetLayoutView="60" topLeftCell="A8" workbookViewId="0">
      <selection activeCell="B26" sqref="B26"/>
    </sheetView>
  </sheetViews>
  <sheetFormatPr defaultColWidth="8.75" defaultRowHeight="14.25" outlineLevelCol="5"/>
  <cols>
    <col min="1" max="1" width="25.125" style="294" customWidth="1"/>
    <col min="2" max="2" width="12.625" style="294" customWidth="1"/>
    <col min="3" max="3" width="12.625" style="549" customWidth="1"/>
    <col min="4" max="5" width="12.625" style="294" customWidth="1"/>
    <col min="6" max="6" width="15.625" style="294" customWidth="1"/>
    <col min="7" max="16384" width="8.75" style="294"/>
  </cols>
  <sheetData>
    <row r="1" ht="20.1" customHeight="1" spans="1:1">
      <c r="A1" s="550" t="s">
        <v>38</v>
      </c>
    </row>
    <row r="2" ht="39.95" customHeight="1" spans="1:6">
      <c r="A2" s="551" t="s">
        <v>39</v>
      </c>
      <c r="B2" s="551"/>
      <c r="C2" s="551"/>
      <c r="D2" s="551"/>
      <c r="E2" s="551"/>
      <c r="F2" s="551"/>
    </row>
    <row r="3" ht="20.1" customHeight="1" spans="1:6">
      <c r="A3" s="552"/>
      <c r="B3" s="552"/>
      <c r="C3" s="553"/>
      <c r="D3" s="554"/>
      <c r="E3" s="554"/>
      <c r="F3" s="555" t="s">
        <v>4</v>
      </c>
    </row>
    <row r="4" s="292" customFormat="1" ht="35.1" customHeight="1" spans="1:6">
      <c r="A4" s="6" t="s">
        <v>5</v>
      </c>
      <c r="B4" s="173" t="s">
        <v>6</v>
      </c>
      <c r="C4" s="173" t="s">
        <v>7</v>
      </c>
      <c r="D4" s="173" t="s">
        <v>8</v>
      </c>
      <c r="E4" s="42" t="s">
        <v>40</v>
      </c>
      <c r="F4" s="528" t="s">
        <v>10</v>
      </c>
    </row>
    <row r="5" s="292" customFormat="1" ht="24.95" customHeight="1" spans="1:6">
      <c r="A5" s="361" t="s">
        <v>41</v>
      </c>
      <c r="B5" s="277">
        <v>26677</v>
      </c>
      <c r="C5" s="277">
        <v>59769</v>
      </c>
      <c r="D5" s="277">
        <v>59778.09</v>
      </c>
      <c r="E5" s="556">
        <f t="shared" ref="E5:E20" si="0">D5/C5</f>
        <v>1.00015208552929</v>
      </c>
      <c r="F5" s="531"/>
    </row>
    <row r="6" s="292" customFormat="1" ht="24.95" customHeight="1" spans="1:6">
      <c r="A6" s="361" t="s">
        <v>42</v>
      </c>
      <c r="B6" s="277">
        <v>0</v>
      </c>
      <c r="C6" s="277">
        <v>0</v>
      </c>
      <c r="D6" s="277">
        <v>0</v>
      </c>
      <c r="E6" s="556"/>
      <c r="F6" s="557"/>
    </row>
    <row r="7" s="292" customFormat="1" ht="24.95" customHeight="1" spans="1:6">
      <c r="A7" s="361" t="s">
        <v>43</v>
      </c>
      <c r="B7" s="277">
        <v>58</v>
      </c>
      <c r="C7" s="277">
        <v>292</v>
      </c>
      <c r="D7" s="277">
        <v>291.54</v>
      </c>
      <c r="E7" s="556">
        <f t="shared" si="0"/>
        <v>0.998424657534247</v>
      </c>
      <c r="F7" s="557"/>
    </row>
    <row r="8" s="292" customFormat="1" ht="24.95" customHeight="1" spans="1:6">
      <c r="A8" s="361" t="s">
        <v>44</v>
      </c>
      <c r="B8" s="277">
        <v>16219</v>
      </c>
      <c r="C8" s="277">
        <v>21596</v>
      </c>
      <c r="D8" s="277">
        <v>20438.15</v>
      </c>
      <c r="E8" s="556">
        <f t="shared" si="0"/>
        <v>0.946385904797185</v>
      </c>
      <c r="F8" s="557"/>
    </row>
    <row r="9" s="292" customFormat="1" ht="24.95" customHeight="1" spans="1:6">
      <c r="A9" s="361" t="s">
        <v>45</v>
      </c>
      <c r="B9" s="277">
        <v>104880</v>
      </c>
      <c r="C9" s="277">
        <v>133352</v>
      </c>
      <c r="D9" s="277">
        <v>125524.59</v>
      </c>
      <c r="E9" s="556">
        <f t="shared" si="0"/>
        <v>0.941302642630032</v>
      </c>
      <c r="F9" s="557"/>
    </row>
    <row r="10" s="292" customFormat="1" ht="24.95" customHeight="1" spans="1:6">
      <c r="A10" s="361" t="s">
        <v>46</v>
      </c>
      <c r="B10" s="277">
        <v>1633</v>
      </c>
      <c r="C10" s="277">
        <v>531</v>
      </c>
      <c r="D10" s="277">
        <v>379.49</v>
      </c>
      <c r="E10" s="556">
        <f t="shared" si="0"/>
        <v>0.714670433145009</v>
      </c>
      <c r="F10" s="558"/>
    </row>
    <row r="11" s="292" customFormat="1" ht="24.95" customHeight="1" spans="1:6">
      <c r="A11" s="361" t="s">
        <v>47</v>
      </c>
      <c r="B11" s="277">
        <v>4411</v>
      </c>
      <c r="C11" s="277">
        <v>6207</v>
      </c>
      <c r="D11" s="277">
        <v>5179.49</v>
      </c>
      <c r="E11" s="556">
        <f t="shared" si="0"/>
        <v>0.834459481230868</v>
      </c>
      <c r="F11" s="557"/>
    </row>
    <row r="12" s="292" customFormat="1" ht="24.95" customHeight="1" spans="1:6">
      <c r="A12" s="361" t="s">
        <v>48</v>
      </c>
      <c r="B12" s="277">
        <v>51582</v>
      </c>
      <c r="C12" s="277">
        <v>83129</v>
      </c>
      <c r="D12" s="277">
        <v>83999.42</v>
      </c>
      <c r="E12" s="556">
        <f t="shared" si="0"/>
        <v>1.0104707141912</v>
      </c>
      <c r="F12" s="557"/>
    </row>
    <row r="13" s="292" customFormat="1" ht="24.95" customHeight="1" spans="1:6">
      <c r="A13" s="361" t="s">
        <v>49</v>
      </c>
      <c r="B13" s="277">
        <v>50364</v>
      </c>
      <c r="C13" s="277">
        <v>60242</v>
      </c>
      <c r="D13" s="277">
        <v>65160.34</v>
      </c>
      <c r="E13" s="556">
        <f t="shared" si="0"/>
        <v>1.08164303973972</v>
      </c>
      <c r="F13" s="557"/>
    </row>
    <row r="14" s="292" customFormat="1" ht="24.95" customHeight="1" spans="1:6">
      <c r="A14" s="361" t="s">
        <v>50</v>
      </c>
      <c r="B14" s="277">
        <v>9244</v>
      </c>
      <c r="C14" s="277">
        <v>5549</v>
      </c>
      <c r="D14" s="277">
        <v>4963.82</v>
      </c>
      <c r="E14" s="556">
        <f t="shared" si="0"/>
        <v>0.894543160929897</v>
      </c>
      <c r="F14" s="559"/>
    </row>
    <row r="15" s="292" customFormat="1" ht="24.95" customHeight="1" spans="1:6">
      <c r="A15" s="361" t="s">
        <v>51</v>
      </c>
      <c r="B15" s="277">
        <v>4494</v>
      </c>
      <c r="C15" s="277">
        <v>15896</v>
      </c>
      <c r="D15" s="277">
        <v>11711.99</v>
      </c>
      <c r="E15" s="556">
        <f t="shared" si="0"/>
        <v>0.736788500251636</v>
      </c>
      <c r="F15" s="559"/>
    </row>
    <row r="16" s="292" customFormat="1" ht="24.95" customHeight="1" spans="1:6">
      <c r="A16" s="361" t="s">
        <v>52</v>
      </c>
      <c r="B16" s="277">
        <v>50783</v>
      </c>
      <c r="C16" s="277">
        <v>113733</v>
      </c>
      <c r="D16" s="277">
        <v>80415.23</v>
      </c>
      <c r="E16" s="556">
        <f t="shared" si="0"/>
        <v>0.707052746344509</v>
      </c>
      <c r="F16" s="557"/>
    </row>
    <row r="17" s="292" customFormat="1" ht="24.95" customHeight="1" spans="1:6">
      <c r="A17" s="361" t="s">
        <v>53</v>
      </c>
      <c r="B17" s="277">
        <v>6898</v>
      </c>
      <c r="C17" s="277">
        <v>11902</v>
      </c>
      <c r="D17" s="277">
        <v>11293.7</v>
      </c>
      <c r="E17" s="556">
        <f t="shared" si="0"/>
        <v>0.948890942698706</v>
      </c>
      <c r="F17" s="560"/>
    </row>
    <row r="18" s="292" customFormat="1" ht="24.95" customHeight="1" spans="1:6">
      <c r="A18" s="363" t="s">
        <v>54</v>
      </c>
      <c r="B18" s="277">
        <v>6664</v>
      </c>
      <c r="C18" s="277">
        <v>23107</v>
      </c>
      <c r="D18" s="277">
        <v>7543.98</v>
      </c>
      <c r="E18" s="556">
        <f t="shared" si="0"/>
        <v>0.326480287358809</v>
      </c>
      <c r="F18" s="557"/>
    </row>
    <row r="19" s="292" customFormat="1" ht="24.95" customHeight="1" spans="1:6">
      <c r="A19" s="363" t="s">
        <v>55</v>
      </c>
      <c r="B19" s="277">
        <v>2076</v>
      </c>
      <c r="C19" s="277">
        <v>2544</v>
      </c>
      <c r="D19" s="277">
        <v>2388.43</v>
      </c>
      <c r="E19" s="556">
        <f t="shared" si="0"/>
        <v>0.938848270440252</v>
      </c>
      <c r="F19" s="560"/>
    </row>
    <row r="20" s="292" customFormat="1" ht="24.95" customHeight="1" spans="1:6">
      <c r="A20" s="363" t="s">
        <v>56</v>
      </c>
      <c r="B20" s="277">
        <v>531</v>
      </c>
      <c r="C20" s="277">
        <v>797</v>
      </c>
      <c r="D20" s="277">
        <v>564.91</v>
      </c>
      <c r="E20" s="556">
        <f t="shared" si="0"/>
        <v>0.708795483061481</v>
      </c>
      <c r="F20" s="560"/>
    </row>
    <row r="21" s="292" customFormat="1" ht="24.95" customHeight="1" spans="1:6">
      <c r="A21" s="363" t="s">
        <v>57</v>
      </c>
      <c r="B21" s="277">
        <v>0</v>
      </c>
      <c r="C21" s="277">
        <v>0</v>
      </c>
      <c r="D21" s="277">
        <v>0</v>
      </c>
      <c r="E21" s="556"/>
      <c r="F21" s="559"/>
    </row>
    <row r="22" s="292" customFormat="1" ht="24.95" customHeight="1" spans="1:6">
      <c r="A22" s="363" t="s">
        <v>58</v>
      </c>
      <c r="B22" s="277">
        <v>2676</v>
      </c>
      <c r="C22" s="277">
        <v>8307</v>
      </c>
      <c r="D22" s="277">
        <v>3501.98</v>
      </c>
      <c r="E22" s="556">
        <f t="shared" ref="E22:E25" si="1">D22/C22</f>
        <v>0.421569760443</v>
      </c>
      <c r="F22" s="557"/>
    </row>
    <row r="23" s="292" customFormat="1" ht="24.95" customHeight="1" spans="1:6">
      <c r="A23" s="363" t="s">
        <v>59</v>
      </c>
      <c r="B23" s="277">
        <v>12212</v>
      </c>
      <c r="C23" s="277">
        <v>23431</v>
      </c>
      <c r="D23" s="277">
        <v>21512.32</v>
      </c>
      <c r="E23" s="556">
        <f t="shared" si="1"/>
        <v>0.918113610174555</v>
      </c>
      <c r="F23" s="558"/>
    </row>
    <row r="24" s="292" customFormat="1" ht="24.95" customHeight="1" spans="1:6">
      <c r="A24" s="363" t="s">
        <v>60</v>
      </c>
      <c r="B24" s="277">
        <v>725</v>
      </c>
      <c r="C24" s="277">
        <v>6348</v>
      </c>
      <c r="D24" s="277">
        <v>3284.96</v>
      </c>
      <c r="E24" s="556">
        <f t="shared" si="1"/>
        <v>0.517479521109011</v>
      </c>
      <c r="F24" s="558"/>
    </row>
    <row r="25" s="292" customFormat="1" ht="24.95" customHeight="1" spans="1:6">
      <c r="A25" s="363" t="s">
        <v>61</v>
      </c>
      <c r="B25" s="277">
        <v>24557</v>
      </c>
      <c r="C25" s="277">
        <v>82261</v>
      </c>
      <c r="D25" s="277">
        <v>41469.32</v>
      </c>
      <c r="E25" s="556">
        <f t="shared" si="1"/>
        <v>0.504118841249195</v>
      </c>
      <c r="F25" s="558"/>
    </row>
    <row r="26" s="292" customFormat="1" ht="24.95" customHeight="1" spans="1:6">
      <c r="A26" s="363" t="s">
        <v>62</v>
      </c>
      <c r="B26" s="277">
        <v>3500</v>
      </c>
      <c r="C26" s="277">
        <v>0</v>
      </c>
      <c r="D26" s="277"/>
      <c r="E26" s="556"/>
      <c r="F26" s="557"/>
    </row>
    <row r="27" s="292" customFormat="1" ht="24.95" customHeight="1" spans="1:6">
      <c r="A27" s="363" t="s">
        <v>63</v>
      </c>
      <c r="B27" s="277">
        <v>12000</v>
      </c>
      <c r="C27" s="277">
        <v>269</v>
      </c>
      <c r="D27" s="277">
        <v>0</v>
      </c>
      <c r="E27" s="556">
        <f>D27/C27</f>
        <v>0</v>
      </c>
      <c r="F27" s="560"/>
    </row>
    <row r="28" s="292" customFormat="1" ht="24.95" customHeight="1" spans="1:6">
      <c r="A28" s="363" t="s">
        <v>64</v>
      </c>
      <c r="B28" s="277">
        <v>11342</v>
      </c>
      <c r="C28" s="277">
        <v>11806</v>
      </c>
      <c r="D28" s="277">
        <v>11806.45</v>
      </c>
      <c r="E28" s="556">
        <f>D28/C28</f>
        <v>1.0000381162121</v>
      </c>
      <c r="F28" s="561"/>
    </row>
    <row r="29" s="292" customFormat="1" ht="24.95" customHeight="1" spans="1:6">
      <c r="A29" s="562" t="s">
        <v>65</v>
      </c>
      <c r="B29" s="277">
        <v>0</v>
      </c>
      <c r="C29" s="277"/>
      <c r="D29" s="277">
        <v>0</v>
      </c>
      <c r="E29" s="556"/>
      <c r="F29" s="558"/>
    </row>
    <row r="30" s="292" customFormat="1" ht="24.95" customHeight="1" spans="1:6">
      <c r="A30" s="562"/>
      <c r="B30" s="277"/>
      <c r="C30" s="277"/>
      <c r="D30" s="277"/>
      <c r="E30" s="556"/>
      <c r="F30" s="558"/>
    </row>
    <row r="31" s="293" customFormat="1" ht="24.95" customHeight="1" spans="1:6">
      <c r="A31" s="563" t="s">
        <v>66</v>
      </c>
      <c r="B31" s="564">
        <f>SUM(B5:B29)</f>
        <v>403526</v>
      </c>
      <c r="C31" s="564">
        <f>SUM(C5:C29)</f>
        <v>671068</v>
      </c>
      <c r="D31" s="564">
        <f>SUM(D5:D29)</f>
        <v>561208.2</v>
      </c>
      <c r="E31" s="565">
        <v>0.965612862717983</v>
      </c>
      <c r="F31" s="566"/>
    </row>
    <row r="32" spans="4:4">
      <c r="D32" s="567"/>
    </row>
    <row r="33" spans="3:4">
      <c r="C33" s="568"/>
      <c r="D33" s="567"/>
    </row>
    <row r="34" spans="3:4">
      <c r="C34" s="569"/>
      <c r="D34" s="570"/>
    </row>
    <row r="35" spans="3:4">
      <c r="C35" s="568"/>
      <c r="D35" s="571"/>
    </row>
    <row r="36" spans="3:4">
      <c r="C36" s="568"/>
      <c r="D36" s="568"/>
    </row>
    <row r="37" spans="3:3">
      <c r="C37" s="568"/>
    </row>
    <row r="38" spans="3:3">
      <c r="C38" s="568"/>
    </row>
    <row r="39" spans="3:4">
      <c r="C39" s="569"/>
      <c r="D39" s="567"/>
    </row>
    <row r="40" spans="4:4">
      <c r="D40" s="567"/>
    </row>
    <row r="41" spans="3:3">
      <c r="C41" s="568"/>
    </row>
    <row r="42" spans="3:3">
      <c r="C42" s="568"/>
    </row>
    <row r="57" spans="5:5">
      <c r="E57" s="294">
        <f>B55+B59+B60+B61</f>
        <v>0</v>
      </c>
    </row>
  </sheetData>
  <mergeCells count="1">
    <mergeCell ref="A2:F2"/>
  </mergeCells>
  <printOptions horizontalCentered="1"/>
  <pageMargins left="0.39" right="0.39" top="0.59" bottom="0.79" header="0.39" footer="0.39"/>
  <pageSetup paperSize="9" scale="91" firstPageNumber="2" orientation="portrait" useFirstPageNumber="1" horizontalDpi="600" verticalDpi="600"/>
  <headerFooter alignWithMargins="0">
    <oddFooter>&amp;C—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Zeros="0" zoomScaleSheetLayoutView="60" workbookViewId="0">
      <selection activeCell="A2" sqref="A2:F2"/>
    </sheetView>
  </sheetViews>
  <sheetFormatPr defaultColWidth="8.75" defaultRowHeight="14.25" outlineLevelCol="5"/>
  <cols>
    <col min="1" max="1" width="42.625" style="152" customWidth="1"/>
    <col min="2" max="6" width="9.75" style="152" customWidth="1"/>
    <col min="7" max="32" width="9" style="152"/>
    <col min="33" max="16384" width="8.75" style="152"/>
  </cols>
  <sheetData>
    <row r="1" ht="20.1" customHeight="1" spans="1:1">
      <c r="A1" s="108" t="s">
        <v>1519</v>
      </c>
    </row>
    <row r="2" ht="39.95" customHeight="1" spans="1:6">
      <c r="A2" s="206" t="s">
        <v>1520</v>
      </c>
      <c r="B2" s="206"/>
      <c r="C2" s="206"/>
      <c r="D2" s="206"/>
      <c r="E2" s="206"/>
      <c r="F2" s="206"/>
    </row>
    <row r="3" ht="20.1" customHeight="1" spans="5:6">
      <c r="E3" s="425"/>
      <c r="F3" s="426" t="s">
        <v>4</v>
      </c>
    </row>
    <row r="4" s="424" customFormat="1" ht="35.1" customHeight="1" spans="1:6">
      <c r="A4" s="6" t="s">
        <v>5</v>
      </c>
      <c r="B4" s="427" t="s">
        <v>6</v>
      </c>
      <c r="C4" s="428" t="s">
        <v>7</v>
      </c>
      <c r="D4" s="271" t="s">
        <v>8</v>
      </c>
      <c r="E4" s="42" t="s">
        <v>120</v>
      </c>
      <c r="F4" s="42" t="s">
        <v>10</v>
      </c>
    </row>
    <row r="5" s="424" customFormat="1" ht="24.95" customHeight="1" spans="1:6">
      <c r="A5" s="429" t="s">
        <v>1492</v>
      </c>
      <c r="B5" s="267">
        <v>80</v>
      </c>
      <c r="C5" s="267">
        <v>56</v>
      </c>
      <c r="D5" s="267">
        <v>56</v>
      </c>
      <c r="E5" s="430">
        <v>1</v>
      </c>
      <c r="F5" s="429"/>
    </row>
    <row r="6" ht="24.95" customHeight="1" spans="1:6">
      <c r="A6" s="431" t="s">
        <v>1493</v>
      </c>
      <c r="B6" s="270"/>
      <c r="C6" s="270"/>
      <c r="D6" s="270"/>
      <c r="E6" s="432"/>
      <c r="F6" s="431"/>
    </row>
    <row r="7" ht="50.1" customHeight="1" spans="1:6">
      <c r="A7" s="431" t="s">
        <v>1494</v>
      </c>
      <c r="B7" s="270"/>
      <c r="C7" s="270"/>
      <c r="D7" s="270"/>
      <c r="E7" s="432"/>
      <c r="F7" s="431"/>
    </row>
    <row r="8" ht="24.95" customHeight="1" spans="1:6">
      <c r="A8" s="431" t="s">
        <v>1495</v>
      </c>
      <c r="B8" s="270"/>
      <c r="C8" s="270"/>
      <c r="D8" s="270"/>
      <c r="E8" s="432"/>
      <c r="F8" s="431"/>
    </row>
    <row r="9" ht="24.95" customHeight="1" spans="1:6">
      <c r="A9" s="431" t="s">
        <v>1496</v>
      </c>
      <c r="B9" s="270"/>
      <c r="C9" s="270"/>
      <c r="D9" s="270"/>
      <c r="E9" s="432"/>
      <c r="F9" s="431"/>
    </row>
    <row r="10" ht="50.1" customHeight="1" spans="1:6">
      <c r="A10" s="431" t="s">
        <v>1497</v>
      </c>
      <c r="B10" s="270"/>
      <c r="C10" s="270"/>
      <c r="D10" s="270"/>
      <c r="E10" s="432"/>
      <c r="F10" s="431"/>
    </row>
    <row r="11" ht="24.95" customHeight="1" spans="1:6">
      <c r="A11" s="431" t="s">
        <v>1498</v>
      </c>
      <c r="B11" s="270"/>
      <c r="C11" s="270"/>
      <c r="D11" s="270"/>
      <c r="E11" s="432"/>
      <c r="F11" s="431"/>
    </row>
    <row r="12" ht="24.95" customHeight="1" spans="1:6">
      <c r="A12" s="431" t="s">
        <v>1499</v>
      </c>
      <c r="B12" s="270"/>
      <c r="C12" s="270"/>
      <c r="D12" s="270"/>
      <c r="E12" s="432"/>
      <c r="F12" s="431"/>
    </row>
    <row r="13" ht="24.95" customHeight="1" spans="1:6">
      <c r="A13" s="431" t="s">
        <v>1500</v>
      </c>
      <c r="B13" s="270"/>
      <c r="C13" s="270"/>
      <c r="D13" s="270"/>
      <c r="E13" s="432"/>
      <c r="F13" s="431"/>
    </row>
    <row r="14" ht="24.95" customHeight="1" spans="1:6">
      <c r="A14" s="431" t="s">
        <v>1501</v>
      </c>
      <c r="B14" s="270"/>
      <c r="C14" s="270"/>
      <c r="D14" s="270"/>
      <c r="E14" s="432"/>
      <c r="F14" s="431"/>
    </row>
    <row r="15" ht="50.1" customHeight="1" spans="1:6">
      <c r="A15" s="431" t="s">
        <v>1502</v>
      </c>
      <c r="B15" s="270">
        <v>80</v>
      </c>
      <c r="C15" s="270">
        <v>56</v>
      </c>
      <c r="D15" s="270">
        <v>56</v>
      </c>
      <c r="E15" s="432">
        <v>1</v>
      </c>
      <c r="F15" s="431"/>
    </row>
    <row r="16" ht="24.95" customHeight="1" spans="1:6">
      <c r="A16" s="429" t="s">
        <v>1503</v>
      </c>
      <c r="B16" s="267"/>
      <c r="C16" s="270">
        <v>24</v>
      </c>
      <c r="D16" s="270">
        <v>24</v>
      </c>
      <c r="E16" s="432">
        <v>1</v>
      </c>
      <c r="F16" s="429"/>
    </row>
    <row r="17" s="424" customFormat="1" ht="24.95" customHeight="1" spans="1:6">
      <c r="A17" s="431" t="s">
        <v>1504</v>
      </c>
      <c r="B17" s="270"/>
      <c r="C17" s="270">
        <v>24</v>
      </c>
      <c r="D17" s="270">
        <v>24</v>
      </c>
      <c r="E17" s="432">
        <v>1</v>
      </c>
      <c r="F17" s="429"/>
    </row>
    <row r="18" ht="24.95" customHeight="1" spans="1:6">
      <c r="A18" s="431" t="s">
        <v>1505</v>
      </c>
      <c r="B18" s="270">
        <v>0</v>
      </c>
      <c r="C18" s="270">
        <v>24</v>
      </c>
      <c r="D18" s="270">
        <v>24</v>
      </c>
      <c r="E18" s="432">
        <v>1</v>
      </c>
      <c r="F18" s="431"/>
    </row>
    <row r="19" ht="24.95" customHeight="1" spans="1:6">
      <c r="A19" s="431"/>
      <c r="B19" s="270"/>
      <c r="C19" s="270"/>
      <c r="D19" s="270"/>
      <c r="E19" s="432"/>
      <c r="F19" s="431"/>
    </row>
    <row r="20" ht="24.95" customHeight="1" spans="1:6">
      <c r="A20" s="433" t="s">
        <v>1521</v>
      </c>
      <c r="B20" s="267">
        <v>80</v>
      </c>
      <c r="C20" s="267">
        <v>80</v>
      </c>
      <c r="D20" s="267">
        <v>80</v>
      </c>
      <c r="E20" s="430">
        <v>1</v>
      </c>
      <c r="F20" s="431"/>
    </row>
    <row r="21" ht="24.95" customHeight="1" spans="1:6">
      <c r="A21" s="433" t="s">
        <v>1507</v>
      </c>
      <c r="B21" s="267"/>
      <c r="C21" s="267"/>
      <c r="D21" s="267"/>
      <c r="E21" s="430"/>
      <c r="F21" s="431"/>
    </row>
    <row r="24" spans="3:3">
      <c r="C24" s="434"/>
    </row>
  </sheetData>
  <mergeCells count="1">
    <mergeCell ref="A2:F2"/>
  </mergeCells>
  <printOptions horizontalCentered="1"/>
  <pageMargins left="0.39" right="0.39" top="0.79" bottom="0.98" header="0.16" footer="0.79"/>
  <pageSetup paperSize="9" scale="78" firstPageNumber="32" orientation="portrait" useFirstPageNumber="1" horizontalDpi="600" verticalDpi="600"/>
  <headerFooter alignWithMargins="0">
    <oddFooter>&amp;C— &amp;"Times New Roman,常规"&amp;P&amp;"宋体,常规"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showZeros="0" zoomScaleSheetLayoutView="60" workbookViewId="0">
      <selection activeCell="A2" sqref="A2:D2"/>
    </sheetView>
  </sheetViews>
  <sheetFormatPr defaultColWidth="8.75" defaultRowHeight="14.25" outlineLevelCol="3"/>
  <cols>
    <col min="1" max="1" width="38.375" style="152" customWidth="1"/>
    <col min="2" max="2" width="20.5" style="152" customWidth="1"/>
    <col min="3" max="3" width="38.375" style="152" customWidth="1"/>
    <col min="4" max="4" width="27.25" style="152" customWidth="1"/>
    <col min="5" max="5" width="12.625" style="152" customWidth="1"/>
    <col min="6" max="6" width="9.5" style="152" customWidth="1"/>
    <col min="7" max="32" width="9" style="152"/>
    <col min="33" max="16384" width="8.75" style="152"/>
  </cols>
  <sheetData>
    <row r="1" ht="20.1" customHeight="1" spans="1:1">
      <c r="A1" s="108" t="s">
        <v>1522</v>
      </c>
    </row>
    <row r="2" ht="26.25" spans="1:4">
      <c r="A2" s="153" t="s">
        <v>1523</v>
      </c>
      <c r="B2" s="153"/>
      <c r="C2" s="153"/>
      <c r="D2" s="153"/>
    </row>
    <row r="3" spans="1:4">
      <c r="A3" s="154"/>
      <c r="B3" s="155"/>
      <c r="C3" s="155"/>
      <c r="D3" s="155" t="s">
        <v>4</v>
      </c>
    </row>
    <row r="4" ht="30" customHeight="1" spans="1:4">
      <c r="A4" s="156" t="s">
        <v>69</v>
      </c>
      <c r="B4" s="157" t="s">
        <v>1510</v>
      </c>
      <c r="C4" s="156" t="s">
        <v>70</v>
      </c>
      <c r="D4" s="157" t="s">
        <v>1510</v>
      </c>
    </row>
    <row r="5" ht="30" customHeight="1" spans="1:4">
      <c r="A5" s="158" t="s">
        <v>1511</v>
      </c>
      <c r="B5" s="159">
        <v>80</v>
      </c>
      <c r="C5" s="160" t="s">
        <v>1512</v>
      </c>
      <c r="D5" s="159">
        <v>56</v>
      </c>
    </row>
    <row r="6" ht="30" customHeight="1" spans="1:4">
      <c r="A6" s="158" t="s">
        <v>73</v>
      </c>
      <c r="B6" s="159"/>
      <c r="C6" s="158" t="s">
        <v>74</v>
      </c>
      <c r="D6" s="159"/>
    </row>
    <row r="7" ht="30" customHeight="1" spans="1:4">
      <c r="A7" s="161" t="s">
        <v>1411</v>
      </c>
      <c r="B7" s="162"/>
      <c r="C7" s="163" t="s">
        <v>1428</v>
      </c>
      <c r="D7" s="162"/>
    </row>
    <row r="8" ht="30" customHeight="1" spans="1:4">
      <c r="A8" s="161" t="s">
        <v>1513</v>
      </c>
      <c r="B8" s="162"/>
      <c r="C8" s="161" t="s">
        <v>1514</v>
      </c>
      <c r="D8" s="162"/>
    </row>
    <row r="9" ht="30" customHeight="1" spans="1:4">
      <c r="A9" s="161" t="s">
        <v>1413</v>
      </c>
      <c r="B9" s="162"/>
      <c r="C9" s="163" t="s">
        <v>1414</v>
      </c>
      <c r="D9" s="162">
        <v>24</v>
      </c>
    </row>
    <row r="10" ht="30" customHeight="1" spans="1:4">
      <c r="A10" s="164"/>
      <c r="B10" s="165"/>
      <c r="C10" s="166"/>
      <c r="D10" s="165"/>
    </row>
    <row r="11" ht="30" customHeight="1" spans="1:4">
      <c r="A11" s="167" t="s">
        <v>116</v>
      </c>
      <c r="B11" s="168">
        <v>80</v>
      </c>
      <c r="C11" s="167" t="s">
        <v>117</v>
      </c>
      <c r="D11" s="168">
        <v>80</v>
      </c>
    </row>
  </sheetData>
  <mergeCells count="1">
    <mergeCell ref="A2:D2"/>
  </mergeCells>
  <printOptions horizontalCentered="1"/>
  <pageMargins left="0.39" right="0.39" top="0.59" bottom="0.79" header="0.39" footer="0.39"/>
  <pageSetup paperSize="9" scale="78" firstPageNumber="30" orientation="portrait" useFirstPageNumber="1" horizontalDpi="600" verticalDpi="600"/>
  <headerFooter alignWithMargins="0">
    <oddFooter>&amp;C— &amp;"Times New Roman,常规"&amp;P&amp;"宋体,常规"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workbookViewId="0">
      <selection activeCell="E30" sqref="E30"/>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1524</v>
      </c>
      <c r="B11" s="149"/>
      <c r="C11" s="149"/>
      <c r="D11" s="149"/>
      <c r="E11" s="149"/>
      <c r="F11" s="149"/>
      <c r="G11" s="149"/>
    </row>
    <row r="14" ht="46.5" spans="1:1">
      <c r="A14" s="150" t="s">
        <v>1525</v>
      </c>
    </row>
    <row r="33" spans="4:4">
      <c r="D33" s="151"/>
    </row>
  </sheetData>
  <printOptions horizontalCentered="1"/>
  <pageMargins left="0.43" right="0.28" top="0.28" bottom="0.28" header="0.16" footer="0.2"/>
  <pageSetup paperSize="9" firstPageNumber="2" orientation="portrait" useFirstPageNumber="1"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Zeros="0" zoomScaleSheetLayoutView="60" workbookViewId="0">
      <pane xSplit="1" ySplit="5" topLeftCell="B16" activePane="bottomRight" state="frozen"/>
      <selection/>
      <selection pane="topRight"/>
      <selection pane="bottomLeft"/>
      <selection pane="bottomRight" activeCell="E38" sqref="E38"/>
    </sheetView>
  </sheetViews>
  <sheetFormatPr defaultColWidth="8.75" defaultRowHeight="14.25" outlineLevelCol="6"/>
  <cols>
    <col min="1" max="1" width="35.625" style="406" customWidth="1"/>
    <col min="2" max="5" width="12.625" style="406" customWidth="1"/>
    <col min="6" max="32" width="9" style="406"/>
    <col min="33" max="16384" width="8.75" style="406"/>
  </cols>
  <sheetData>
    <row r="1" ht="20.1" customHeight="1" spans="1:1">
      <c r="A1" s="92" t="s">
        <v>1526</v>
      </c>
    </row>
    <row r="2" ht="39.95" customHeight="1" spans="1:5">
      <c r="A2" s="407" t="s">
        <v>1527</v>
      </c>
      <c r="B2" s="407"/>
      <c r="C2" s="407"/>
      <c r="D2" s="407"/>
      <c r="E2" s="407"/>
    </row>
    <row r="3" ht="20.1" customHeight="1" spans="5:5">
      <c r="E3" s="408" t="s">
        <v>4</v>
      </c>
    </row>
    <row r="4" ht="35.1" customHeight="1" spans="1:5">
      <c r="A4" s="6" t="s">
        <v>5</v>
      </c>
      <c r="B4" s="7" t="s">
        <v>6</v>
      </c>
      <c r="C4" s="7" t="s">
        <v>7</v>
      </c>
      <c r="D4" s="7" t="s">
        <v>8</v>
      </c>
      <c r="E4" s="42" t="s">
        <v>120</v>
      </c>
    </row>
    <row r="5" s="405" customFormat="1" ht="24.95" customHeight="1" spans="1:5">
      <c r="A5" s="7" t="s">
        <v>1528</v>
      </c>
      <c r="B5" s="50">
        <v>37086</v>
      </c>
      <c r="C5" s="8">
        <v>42335</v>
      </c>
      <c r="D5" s="8">
        <v>42335</v>
      </c>
      <c r="E5" s="9">
        <v>1</v>
      </c>
    </row>
    <row r="6" s="405" customFormat="1" ht="24.95" customHeight="1" spans="1:5">
      <c r="A6" s="45" t="s">
        <v>1529</v>
      </c>
      <c r="B6" s="8"/>
      <c r="C6" s="8"/>
      <c r="D6" s="8"/>
      <c r="E6" s="9"/>
    </row>
    <row r="7" ht="24.95" customHeight="1" spans="1:5">
      <c r="A7" s="10" t="s">
        <v>1530</v>
      </c>
      <c r="B7" s="13"/>
      <c r="C7" s="47"/>
      <c r="D7" s="11"/>
      <c r="E7" s="12"/>
    </row>
    <row r="8" ht="24.95" customHeight="1" spans="1:5">
      <c r="A8" s="10" t="s">
        <v>1531</v>
      </c>
      <c r="B8" s="13"/>
      <c r="C8" s="47"/>
      <c r="D8" s="11"/>
      <c r="E8" s="419"/>
    </row>
    <row r="9" ht="24.95" customHeight="1" spans="1:5">
      <c r="A9" s="10" t="s">
        <v>1532</v>
      </c>
      <c r="B9" s="13"/>
      <c r="C9" s="47"/>
      <c r="D9" s="11"/>
      <c r="E9" s="12"/>
    </row>
    <row r="10" ht="24.95" customHeight="1" spans="1:5">
      <c r="A10" s="10" t="s">
        <v>1533</v>
      </c>
      <c r="B10" s="13"/>
      <c r="C10" s="47"/>
      <c r="D10" s="11"/>
      <c r="E10" s="419"/>
    </row>
    <row r="11" s="405" customFormat="1" ht="24.95" customHeight="1" spans="1:5">
      <c r="A11" s="45" t="s">
        <v>1534</v>
      </c>
      <c r="B11" s="8"/>
      <c r="C11" s="8"/>
      <c r="D11" s="8"/>
      <c r="E11" s="9"/>
    </row>
    <row r="12" ht="24.95" customHeight="1" spans="1:5">
      <c r="A12" s="10" t="s">
        <v>1535</v>
      </c>
      <c r="B12" s="13"/>
      <c r="C12" s="47"/>
      <c r="D12" s="11"/>
      <c r="E12" s="12"/>
    </row>
    <row r="13" ht="24.95" customHeight="1" spans="1:5">
      <c r="A13" s="10" t="s">
        <v>1536</v>
      </c>
      <c r="B13" s="13"/>
      <c r="C13" s="50"/>
      <c r="D13" s="11"/>
      <c r="E13" s="12"/>
    </row>
    <row r="14" ht="24.95" customHeight="1" spans="1:5">
      <c r="A14" s="10" t="s">
        <v>1537</v>
      </c>
      <c r="B14" s="13"/>
      <c r="C14" s="47"/>
      <c r="D14" s="11"/>
      <c r="E14" s="12"/>
    </row>
    <row r="15" ht="24.95" customHeight="1" spans="1:5">
      <c r="A15" s="10" t="s">
        <v>1533</v>
      </c>
      <c r="B15" s="13"/>
      <c r="C15" s="50"/>
      <c r="D15" s="8"/>
      <c r="E15" s="12"/>
    </row>
    <row r="16" s="405" customFormat="1" ht="24.95" customHeight="1" spans="1:5">
      <c r="A16" s="45" t="s">
        <v>1538</v>
      </c>
      <c r="B16" s="8"/>
      <c r="C16" s="8"/>
      <c r="D16" s="8"/>
      <c r="E16" s="9"/>
    </row>
    <row r="17" ht="24.95" customHeight="1" spans="1:5">
      <c r="A17" s="10" t="s">
        <v>1539</v>
      </c>
      <c r="B17" s="13"/>
      <c r="C17" s="47"/>
      <c r="D17" s="11"/>
      <c r="E17" s="12"/>
    </row>
    <row r="18" ht="24.95" customHeight="1" spans="1:5">
      <c r="A18" s="10" t="s">
        <v>1540</v>
      </c>
      <c r="B18" s="13"/>
      <c r="C18" s="47"/>
      <c r="D18" s="11"/>
      <c r="E18" s="12"/>
    </row>
    <row r="19" ht="24.95" customHeight="1" spans="1:5">
      <c r="A19" s="10" t="s">
        <v>1541</v>
      </c>
      <c r="B19" s="13"/>
      <c r="C19" s="47"/>
      <c r="D19" s="11"/>
      <c r="E19" s="12"/>
    </row>
    <row r="20" ht="24.95" customHeight="1" spans="1:5">
      <c r="A20" s="10" t="s">
        <v>1533</v>
      </c>
      <c r="B20" s="13"/>
      <c r="C20" s="421"/>
      <c r="D20" s="8"/>
      <c r="E20" s="422"/>
    </row>
    <row r="21" s="405" customFormat="1" ht="24.95" customHeight="1" spans="1:5">
      <c r="A21" s="45" t="s">
        <v>1542</v>
      </c>
      <c r="B21" s="8"/>
      <c r="C21" s="8"/>
      <c r="D21" s="8"/>
      <c r="E21" s="9"/>
    </row>
    <row r="22" ht="24.95" customHeight="1" spans="1:5">
      <c r="A22" s="10" t="s">
        <v>1543</v>
      </c>
      <c r="B22" s="13"/>
      <c r="C22" s="421"/>
      <c r="D22" s="11"/>
      <c r="E22" s="12"/>
    </row>
    <row r="23" ht="24.95" customHeight="1" spans="1:5">
      <c r="A23" s="10" t="s">
        <v>1544</v>
      </c>
      <c r="B23" s="13"/>
      <c r="C23" s="421"/>
      <c r="D23" s="11"/>
      <c r="E23" s="422"/>
    </row>
    <row r="24" ht="24.95" customHeight="1" spans="1:5">
      <c r="A24" s="10" t="s">
        <v>1545</v>
      </c>
      <c r="B24" s="13"/>
      <c r="C24" s="421"/>
      <c r="D24" s="11"/>
      <c r="E24" s="12"/>
    </row>
    <row r="25" ht="24.95" customHeight="1" spans="1:5">
      <c r="A25" s="10" t="s">
        <v>1533</v>
      </c>
      <c r="B25" s="412"/>
      <c r="C25" s="421"/>
      <c r="D25" s="8"/>
      <c r="E25" s="422"/>
    </row>
    <row r="26" s="405" customFormat="1" ht="24.95" customHeight="1" spans="1:5">
      <c r="A26" s="45" t="s">
        <v>1546</v>
      </c>
      <c r="B26" s="8"/>
      <c r="C26" s="50"/>
      <c r="D26" s="8"/>
      <c r="E26" s="9"/>
    </row>
    <row r="27" s="405" customFormat="1" ht="24.95" customHeight="1" spans="1:5">
      <c r="A27" s="45" t="s">
        <v>1547</v>
      </c>
      <c r="B27" s="50">
        <v>37086</v>
      </c>
      <c r="C27" s="8">
        <v>42335</v>
      </c>
      <c r="D27" s="8">
        <v>42335</v>
      </c>
      <c r="E27" s="9">
        <v>1</v>
      </c>
    </row>
    <row r="28" spans="7:7">
      <c r="G28" s="405"/>
    </row>
    <row r="33" spans="4:4">
      <c r="D33" s="413"/>
    </row>
  </sheetData>
  <mergeCells count="1">
    <mergeCell ref="A2:E2"/>
  </mergeCells>
  <printOptions horizontalCentered="1"/>
  <pageMargins left="0.39" right="0.39" top="0.59" bottom="0.79" header="0.39" footer="0.39"/>
  <pageSetup paperSize="9" firstPageNumber="33" orientation="portrait" blackAndWhite="1" useFirstPageNumber="1" horizontalDpi="600" verticalDpi="600"/>
  <headerFooter alignWithMargins="0">
    <oddFooter>&amp;C— &amp;"Times New Roman,常规"&amp;P&amp;"宋体,常规"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showZeros="0" zoomScaleSheetLayoutView="60" workbookViewId="0">
      <selection activeCell="A2" sqref="A2:E2"/>
    </sheetView>
  </sheetViews>
  <sheetFormatPr defaultColWidth="8.75" defaultRowHeight="14.25" outlineLevelCol="5"/>
  <cols>
    <col min="1" max="1" width="35.625" style="406" customWidth="1"/>
    <col min="2" max="5" width="12.625" style="406" customWidth="1"/>
    <col min="6" max="32" width="9" style="406"/>
    <col min="33" max="16384" width="8.75" style="406"/>
  </cols>
  <sheetData>
    <row r="1" ht="20.1" customHeight="1" spans="1:1">
      <c r="A1" s="92" t="s">
        <v>1548</v>
      </c>
    </row>
    <row r="2" ht="39.95" customHeight="1" spans="1:5">
      <c r="A2" s="407" t="s">
        <v>1549</v>
      </c>
      <c r="B2" s="407"/>
      <c r="C2" s="407"/>
      <c r="D2" s="407"/>
      <c r="E2" s="407"/>
    </row>
    <row r="3" ht="20.1" customHeight="1" spans="5:5">
      <c r="E3" s="408" t="s">
        <v>4</v>
      </c>
    </row>
    <row r="4" ht="35.1" customHeight="1" spans="1:5">
      <c r="A4" s="6" t="s">
        <v>5</v>
      </c>
      <c r="B4" s="7" t="s">
        <v>6</v>
      </c>
      <c r="C4" s="7" t="s">
        <v>7</v>
      </c>
      <c r="D4" s="7" t="s">
        <v>8</v>
      </c>
      <c r="E4" s="42" t="s">
        <v>120</v>
      </c>
    </row>
    <row r="5" ht="24.95" customHeight="1" spans="1:6">
      <c r="A5" s="7" t="s">
        <v>1550</v>
      </c>
      <c r="B5" s="50">
        <v>25782</v>
      </c>
      <c r="C5" s="50">
        <v>27473</v>
      </c>
      <c r="D5" s="50">
        <v>27473</v>
      </c>
      <c r="E5" s="9">
        <v>1</v>
      </c>
      <c r="F5" s="409"/>
    </row>
    <row r="6" s="405" customFormat="1" ht="24.95" customHeight="1" spans="1:6">
      <c r="A6" s="45" t="s">
        <v>1551</v>
      </c>
      <c r="B6" s="8"/>
      <c r="C6" s="8"/>
      <c r="D6" s="8"/>
      <c r="E6" s="9"/>
      <c r="F6" s="411"/>
    </row>
    <row r="7" ht="24.95" customHeight="1" spans="1:6">
      <c r="A7" s="10" t="s">
        <v>1552</v>
      </c>
      <c r="B7" s="13"/>
      <c r="C7" s="47"/>
      <c r="D7" s="11"/>
      <c r="E7" s="12"/>
      <c r="F7" s="409"/>
    </row>
    <row r="8" ht="24.95" customHeight="1" spans="1:6">
      <c r="A8" s="10" t="s">
        <v>1553</v>
      </c>
      <c r="B8" s="13"/>
      <c r="C8" s="47"/>
      <c r="D8" s="11"/>
      <c r="E8" s="12"/>
      <c r="F8" s="409"/>
    </row>
    <row r="9" ht="24.95" customHeight="1" spans="1:6">
      <c r="A9" s="10" t="s">
        <v>1554</v>
      </c>
      <c r="B9" s="13"/>
      <c r="C9" s="47"/>
      <c r="D9" s="11"/>
      <c r="E9" s="12"/>
      <c r="F9" s="409"/>
    </row>
    <row r="10" ht="24.95" customHeight="1" spans="1:6">
      <c r="A10" s="10" t="s">
        <v>1555</v>
      </c>
      <c r="B10" s="13"/>
      <c r="C10" s="47"/>
      <c r="D10" s="11"/>
      <c r="E10" s="419"/>
      <c r="F10" s="409"/>
    </row>
    <row r="11" ht="24.95" customHeight="1" spans="1:6">
      <c r="A11" s="10" t="s">
        <v>1556</v>
      </c>
      <c r="B11" s="13"/>
      <c r="C11" s="47"/>
      <c r="D11" s="11"/>
      <c r="E11" s="12"/>
      <c r="F11" s="409"/>
    </row>
    <row r="12" ht="24.95" customHeight="1" spans="1:6">
      <c r="A12" s="10" t="s">
        <v>1557</v>
      </c>
      <c r="B12" s="13"/>
      <c r="C12" s="47"/>
      <c r="D12" s="11"/>
      <c r="E12" s="12"/>
      <c r="F12" s="409"/>
    </row>
    <row r="13" s="405" customFormat="1" ht="24.95" customHeight="1" spans="1:6">
      <c r="A13" s="45" t="s">
        <v>1558</v>
      </c>
      <c r="B13" s="8"/>
      <c r="C13" s="8"/>
      <c r="D13" s="8"/>
      <c r="E13" s="9"/>
      <c r="F13" s="411"/>
    </row>
    <row r="14" ht="24.95" customHeight="1" spans="1:6">
      <c r="A14" s="10" t="s">
        <v>1559</v>
      </c>
      <c r="B14" s="13"/>
      <c r="C14" s="47"/>
      <c r="D14" s="11"/>
      <c r="E14" s="12"/>
      <c r="F14" s="409"/>
    </row>
    <row r="15" ht="24.95" customHeight="1" spans="1:6">
      <c r="A15" s="10" t="s">
        <v>1560</v>
      </c>
      <c r="B15" s="13"/>
      <c r="C15" s="47"/>
      <c r="D15" s="11"/>
      <c r="E15" s="12"/>
      <c r="F15" s="409"/>
    </row>
    <row r="16" ht="24.95" customHeight="1" spans="1:6">
      <c r="A16" s="10" t="s">
        <v>1561</v>
      </c>
      <c r="B16" s="13"/>
      <c r="C16" s="47"/>
      <c r="D16" s="11"/>
      <c r="E16" s="12"/>
      <c r="F16" s="409"/>
    </row>
    <row r="17" ht="24.95" customHeight="1" spans="1:6">
      <c r="A17" s="10" t="s">
        <v>1557</v>
      </c>
      <c r="B17" s="13"/>
      <c r="C17" s="47"/>
      <c r="D17" s="11"/>
      <c r="E17" s="419"/>
      <c r="F17" s="409"/>
    </row>
    <row r="18" s="405" customFormat="1" ht="24.95" customHeight="1" spans="1:6">
      <c r="A18" s="45" t="s">
        <v>1562</v>
      </c>
      <c r="B18" s="8"/>
      <c r="C18" s="8"/>
      <c r="D18" s="8"/>
      <c r="E18" s="9"/>
      <c r="F18" s="411"/>
    </row>
    <row r="19" ht="24.95" customHeight="1" spans="1:6">
      <c r="A19" s="10" t="s">
        <v>1563</v>
      </c>
      <c r="B19" s="13"/>
      <c r="C19" s="47"/>
      <c r="D19" s="11"/>
      <c r="E19" s="12"/>
      <c r="F19" s="409"/>
    </row>
    <row r="20" ht="24.95" customHeight="1" spans="1:6">
      <c r="A20" s="10" t="s">
        <v>1564</v>
      </c>
      <c r="B20" s="13"/>
      <c r="C20" s="47"/>
      <c r="D20" s="11"/>
      <c r="E20" s="12"/>
      <c r="F20" s="409"/>
    </row>
    <row r="21" ht="24.95" customHeight="1" spans="1:6">
      <c r="A21" s="10" t="s">
        <v>1557</v>
      </c>
      <c r="B21" s="13"/>
      <c r="C21" s="47"/>
      <c r="D21" s="11"/>
      <c r="E21" s="12"/>
      <c r="F21" s="409"/>
    </row>
    <row r="22" s="405" customFormat="1" ht="24.95" customHeight="1" spans="1:6">
      <c r="A22" s="45" t="s">
        <v>1565</v>
      </c>
      <c r="B22" s="8"/>
      <c r="C22" s="8"/>
      <c r="D22" s="8"/>
      <c r="E22" s="9"/>
      <c r="F22" s="411"/>
    </row>
    <row r="23" ht="24.95" customHeight="1" spans="1:6">
      <c r="A23" s="10" t="s">
        <v>1566</v>
      </c>
      <c r="B23" s="13"/>
      <c r="C23" s="57"/>
      <c r="D23" s="11"/>
      <c r="E23" s="12"/>
      <c r="F23" s="409"/>
    </row>
    <row r="24" ht="24.95" customHeight="1" spans="1:6">
      <c r="A24" s="10" t="s">
        <v>1567</v>
      </c>
      <c r="B24" s="13"/>
      <c r="C24" s="13"/>
      <c r="D24" s="11"/>
      <c r="E24" s="419"/>
      <c r="F24" s="409"/>
    </row>
    <row r="25" ht="24.95" customHeight="1" spans="1:6">
      <c r="A25" s="10" t="s">
        <v>1557</v>
      </c>
      <c r="B25" s="13"/>
      <c r="C25" s="13"/>
      <c r="D25" s="11"/>
      <c r="E25" s="419"/>
      <c r="F25" s="409"/>
    </row>
    <row r="26" s="405" customFormat="1" ht="24.95" customHeight="1" spans="1:6">
      <c r="A26" s="45" t="s">
        <v>1568</v>
      </c>
      <c r="B26" s="8"/>
      <c r="C26" s="50"/>
      <c r="D26" s="8"/>
      <c r="E26" s="9"/>
      <c r="F26" s="411"/>
    </row>
    <row r="27" s="405" customFormat="1" ht="24.95" customHeight="1" spans="1:6">
      <c r="A27" s="45" t="s">
        <v>1569</v>
      </c>
      <c r="B27" s="420">
        <v>25782</v>
      </c>
      <c r="C27" s="50">
        <v>27473</v>
      </c>
      <c r="D27" s="8">
        <v>27473</v>
      </c>
      <c r="E27" s="9">
        <v>1</v>
      </c>
      <c r="F27" s="411"/>
    </row>
    <row r="33" spans="4:4">
      <c r="D33" s="413"/>
    </row>
  </sheetData>
  <mergeCells count="1">
    <mergeCell ref="A2:E2"/>
  </mergeCells>
  <printOptions horizontalCentered="1"/>
  <pageMargins left="0.39" right="0.39" top="0.59" bottom="0.79" header="0.39" footer="0.39"/>
  <pageSetup paperSize="9" firstPageNumber="34" orientation="portrait" useFirstPageNumber="1" horizontalDpi="600" verticalDpi="600"/>
  <headerFooter alignWithMargins="0">
    <oddFooter>&amp;C— &amp;"Times New Roman,常规"&amp;P&amp;"宋体,常规" —</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F7" sqref="F7"/>
    </sheetView>
  </sheetViews>
  <sheetFormatPr defaultColWidth="9" defaultRowHeight="13.5" outlineLevelCol="3"/>
  <cols>
    <col min="1" max="1" width="32.625" style="22" customWidth="1"/>
    <col min="2" max="2" width="11.625" style="22" customWidth="1"/>
    <col min="3" max="3" width="32.625" style="22" customWidth="1"/>
    <col min="4" max="4" width="11.625" style="22" customWidth="1"/>
    <col min="5" max="16384" width="9" style="22"/>
  </cols>
  <sheetData>
    <row r="1" s="414" customFormat="1" ht="24" customHeight="1" spans="1:2">
      <c r="A1" s="423" t="s">
        <v>1570</v>
      </c>
      <c r="B1" s="416"/>
    </row>
    <row r="2" s="79" customFormat="1" ht="42" customHeight="1" spans="1:4">
      <c r="A2" s="417" t="s">
        <v>1571</v>
      </c>
      <c r="B2" s="417"/>
      <c r="C2" s="417"/>
      <c r="D2" s="417"/>
    </row>
    <row r="3" s="59" customFormat="1" ht="27" customHeight="1" spans="4:4">
      <c r="D3" s="59" t="s">
        <v>4</v>
      </c>
    </row>
    <row r="4" s="22" customFormat="1" ht="30" customHeight="1" spans="1:4">
      <c r="A4" s="28" t="s">
        <v>69</v>
      </c>
      <c r="B4" s="29" t="s">
        <v>8</v>
      </c>
      <c r="C4" s="30" t="s">
        <v>70</v>
      </c>
      <c r="D4" s="30" t="s">
        <v>8</v>
      </c>
    </row>
    <row r="5" s="22" customFormat="1" ht="24" customHeight="1" spans="1:4">
      <c r="A5" s="31" t="s">
        <v>1572</v>
      </c>
      <c r="B5" s="31">
        <v>42335</v>
      </c>
      <c r="C5" s="31" t="s">
        <v>1573</v>
      </c>
      <c r="D5" s="31">
        <v>27473</v>
      </c>
    </row>
    <row r="6" s="23" customFormat="1" ht="24" customHeight="1" spans="1:4">
      <c r="A6" s="31" t="s">
        <v>73</v>
      </c>
      <c r="B6" s="31">
        <v>32</v>
      </c>
      <c r="C6" s="31" t="s">
        <v>74</v>
      </c>
      <c r="D6" s="31">
        <v>15.5</v>
      </c>
    </row>
    <row r="7" s="22" customFormat="1" ht="24" customHeight="1" spans="1:4">
      <c r="A7" s="33" t="s">
        <v>81</v>
      </c>
      <c r="B7" s="418"/>
      <c r="C7" s="33" t="s">
        <v>1574</v>
      </c>
      <c r="D7" s="34"/>
    </row>
    <row r="8" s="23" customFormat="1" ht="24" customHeight="1" spans="1:4">
      <c r="A8" s="35" t="s">
        <v>1575</v>
      </c>
      <c r="B8" s="34"/>
      <c r="C8" s="36" t="s">
        <v>1575</v>
      </c>
      <c r="D8" s="34"/>
    </row>
    <row r="9" s="22" customFormat="1" ht="24" customHeight="1" spans="1:4">
      <c r="A9" s="35" t="s">
        <v>1576</v>
      </c>
      <c r="B9" s="34"/>
      <c r="C9" s="36" t="s">
        <v>1576</v>
      </c>
      <c r="D9" s="34"/>
    </row>
    <row r="10" s="23" customFormat="1" ht="24" customHeight="1" spans="1:4">
      <c r="A10" s="35" t="s">
        <v>1577</v>
      </c>
      <c r="B10" s="34"/>
      <c r="C10" s="36" t="s">
        <v>1577</v>
      </c>
      <c r="D10" s="34"/>
    </row>
    <row r="11" s="22" customFormat="1" ht="24" customHeight="1" spans="1:4">
      <c r="A11" s="36" t="s">
        <v>1578</v>
      </c>
      <c r="B11" s="34"/>
      <c r="C11" s="36" t="s">
        <v>1579</v>
      </c>
      <c r="D11" s="31">
        <v>15.5</v>
      </c>
    </row>
    <row r="12" s="23" customFormat="1" ht="24" customHeight="1" spans="1:4">
      <c r="A12" s="36" t="s">
        <v>1579</v>
      </c>
      <c r="B12" s="418"/>
      <c r="C12" s="36" t="s">
        <v>1580</v>
      </c>
      <c r="D12" s="34"/>
    </row>
    <row r="13" s="22" customFormat="1" ht="24" customHeight="1" spans="1:4">
      <c r="A13" s="36" t="s">
        <v>1580</v>
      </c>
      <c r="B13" s="34"/>
      <c r="C13" s="33" t="s">
        <v>1581</v>
      </c>
      <c r="D13" s="34"/>
    </row>
    <row r="14" s="23" customFormat="1" ht="24" customHeight="1" spans="1:4">
      <c r="A14" s="36" t="s">
        <v>1582</v>
      </c>
      <c r="B14" s="34"/>
      <c r="C14" s="35" t="s">
        <v>1575</v>
      </c>
      <c r="D14" s="34"/>
    </row>
    <row r="15" s="22" customFormat="1" ht="24" customHeight="1" spans="1:4">
      <c r="A15" s="33" t="s">
        <v>1583</v>
      </c>
      <c r="B15" s="34"/>
      <c r="C15" s="35" t="s">
        <v>1576</v>
      </c>
      <c r="D15" s="34"/>
    </row>
    <row r="16" s="23" customFormat="1" ht="24" customHeight="1" spans="1:4">
      <c r="A16" s="36" t="s">
        <v>1575</v>
      </c>
      <c r="B16" s="34"/>
      <c r="C16" s="35" t="s">
        <v>1577</v>
      </c>
      <c r="D16" s="34"/>
    </row>
    <row r="17" s="22" customFormat="1" ht="24" customHeight="1" spans="1:4">
      <c r="A17" s="36" t="s">
        <v>1576</v>
      </c>
      <c r="B17" s="34"/>
      <c r="C17" s="36" t="s">
        <v>1578</v>
      </c>
      <c r="D17" s="34"/>
    </row>
    <row r="18" s="23" customFormat="1" ht="24" customHeight="1" spans="1:3">
      <c r="A18" s="36" t="s">
        <v>1577</v>
      </c>
      <c r="B18" s="34"/>
      <c r="C18" s="36" t="s">
        <v>1579</v>
      </c>
    </row>
    <row r="19" s="22" customFormat="1" ht="24" customHeight="1" spans="1:4">
      <c r="A19" s="36" t="s">
        <v>1579</v>
      </c>
      <c r="B19" s="31">
        <v>32</v>
      </c>
      <c r="C19" s="36" t="s">
        <v>1580</v>
      </c>
      <c r="D19" s="34"/>
    </row>
    <row r="20" s="22" customFormat="1" ht="24" customHeight="1" spans="1:4">
      <c r="A20" s="36" t="s">
        <v>1580</v>
      </c>
      <c r="B20" s="34"/>
      <c r="C20" s="36" t="s">
        <v>1582</v>
      </c>
      <c r="D20" s="34"/>
    </row>
    <row r="21" s="23" customFormat="1" ht="24" customHeight="1" spans="1:4">
      <c r="A21" s="33" t="s">
        <v>1584</v>
      </c>
      <c r="B21" s="34"/>
      <c r="C21" s="33" t="s">
        <v>1585</v>
      </c>
      <c r="D21" s="34"/>
    </row>
    <row r="22" s="23" customFormat="1" ht="24" customHeight="1" spans="1:4">
      <c r="A22" s="35" t="s">
        <v>1575</v>
      </c>
      <c r="B22" s="34"/>
      <c r="C22" s="35" t="s">
        <v>1575</v>
      </c>
      <c r="D22" s="34"/>
    </row>
    <row r="23" s="23" customFormat="1" ht="24" customHeight="1" spans="1:4">
      <c r="A23" s="35" t="s">
        <v>1576</v>
      </c>
      <c r="B23" s="34"/>
      <c r="C23" s="35" t="s">
        <v>1576</v>
      </c>
      <c r="D23" s="34"/>
    </row>
    <row r="24" s="23" customFormat="1" ht="24" customHeight="1" spans="1:4">
      <c r="A24" s="35" t="s">
        <v>1577</v>
      </c>
      <c r="B24" s="34"/>
      <c r="C24" s="35" t="s">
        <v>1577</v>
      </c>
      <c r="D24" s="34"/>
    </row>
    <row r="25" s="23" customFormat="1" ht="24" customHeight="1" spans="1:4">
      <c r="A25" s="36" t="s">
        <v>1578</v>
      </c>
      <c r="B25" s="34"/>
      <c r="C25" s="36" t="s">
        <v>1578</v>
      </c>
      <c r="D25" s="34"/>
    </row>
    <row r="26" s="23" customFormat="1" ht="24" customHeight="1" spans="1:4">
      <c r="A26" s="36" t="s">
        <v>1579</v>
      </c>
      <c r="B26" s="34"/>
      <c r="C26" s="36" t="s">
        <v>1579</v>
      </c>
      <c r="D26" s="34"/>
    </row>
    <row r="27" s="23" customFormat="1" ht="24" customHeight="1" spans="1:4">
      <c r="A27" s="36" t="s">
        <v>1580</v>
      </c>
      <c r="B27" s="34"/>
      <c r="C27" s="36" t="s">
        <v>1580</v>
      </c>
      <c r="D27" s="34"/>
    </row>
    <row r="28" s="23" customFormat="1" ht="24" customHeight="1" spans="1:4">
      <c r="A28" s="36" t="s">
        <v>1582</v>
      </c>
      <c r="B28" s="34"/>
      <c r="C28" s="36" t="s">
        <v>1582</v>
      </c>
      <c r="D28" s="34"/>
    </row>
    <row r="29" s="23" customFormat="1" ht="24" customHeight="1" spans="1:4">
      <c r="A29" s="37" t="s">
        <v>1586</v>
      </c>
      <c r="B29" s="34"/>
      <c r="C29" s="33"/>
      <c r="D29" s="34"/>
    </row>
    <row r="30" s="23" customFormat="1" ht="24" customHeight="1" spans="1:4">
      <c r="A30" s="35" t="s">
        <v>1575</v>
      </c>
      <c r="B30" s="34"/>
      <c r="C30" s="35"/>
      <c r="D30" s="34"/>
    </row>
    <row r="31" s="23" customFormat="1" ht="24" customHeight="1" spans="1:4">
      <c r="A31" s="35" t="s">
        <v>1576</v>
      </c>
      <c r="B31" s="34"/>
      <c r="C31" s="35"/>
      <c r="D31" s="34"/>
    </row>
    <row r="32" s="23" customFormat="1" ht="24" customHeight="1" spans="1:4">
      <c r="A32" s="35" t="s">
        <v>1577</v>
      </c>
      <c r="B32" s="34"/>
      <c r="C32" s="35"/>
      <c r="D32" s="34"/>
    </row>
    <row r="33" s="23" customFormat="1" ht="24" customHeight="1" spans="1:4">
      <c r="A33" s="36" t="s">
        <v>1578</v>
      </c>
      <c r="B33" s="34"/>
      <c r="C33" s="35"/>
      <c r="D33" s="34"/>
    </row>
    <row r="34" s="23" customFormat="1" ht="24" customHeight="1" spans="1:4">
      <c r="A34" s="36" t="s">
        <v>1579</v>
      </c>
      <c r="B34" s="34"/>
      <c r="C34" s="35"/>
      <c r="D34" s="34"/>
    </row>
    <row r="35" s="23" customFormat="1" ht="24" customHeight="1" spans="1:4">
      <c r="A35" s="36" t="s">
        <v>1580</v>
      </c>
      <c r="B35" s="34"/>
      <c r="C35" s="35"/>
      <c r="D35" s="34"/>
    </row>
    <row r="36" s="23" customFormat="1" ht="24" customHeight="1" spans="1:4">
      <c r="A36" s="36" t="s">
        <v>1582</v>
      </c>
      <c r="B36" s="34"/>
      <c r="C36" s="35"/>
      <c r="D36" s="34"/>
    </row>
    <row r="37" s="23" customFormat="1" ht="24" customHeight="1" spans="1:4">
      <c r="A37" s="35"/>
      <c r="B37" s="34"/>
      <c r="C37" s="35"/>
      <c r="D37" s="34"/>
    </row>
    <row r="38" s="22" customFormat="1" ht="24" customHeight="1" spans="1:4">
      <c r="A38" s="38" t="s">
        <v>116</v>
      </c>
      <c r="B38" s="31">
        <v>42335</v>
      </c>
      <c r="C38" s="39" t="s">
        <v>117</v>
      </c>
      <c r="D38" s="31">
        <v>27473</v>
      </c>
    </row>
    <row r="39" s="22" customFormat="1" ht="24" customHeight="1" spans="1:4">
      <c r="A39" s="34"/>
      <c r="B39" s="34"/>
      <c r="C39" s="31" t="s">
        <v>112</v>
      </c>
      <c r="D39" s="31">
        <v>14862</v>
      </c>
    </row>
    <row r="40" s="22" customFormat="1" ht="24" customHeight="1" spans="1:4">
      <c r="A40" s="34"/>
      <c r="B40" s="34"/>
      <c r="C40" s="33" t="s">
        <v>1575</v>
      </c>
      <c r="D40" s="34"/>
    </row>
    <row r="41" s="22" customFormat="1" ht="24" customHeight="1" spans="1:4">
      <c r="A41" s="34"/>
      <c r="B41" s="34"/>
      <c r="C41" s="33" t="s">
        <v>1576</v>
      </c>
      <c r="D41" s="34"/>
    </row>
    <row r="42" s="22" customFormat="1" ht="24" customHeight="1" spans="1:4">
      <c r="A42" s="34"/>
      <c r="B42" s="34"/>
      <c r="C42" s="33" t="s">
        <v>1577</v>
      </c>
      <c r="D42" s="34"/>
    </row>
    <row r="43" s="22" customFormat="1" ht="24" customHeight="1" spans="1:4">
      <c r="A43" s="34"/>
      <c r="B43" s="34"/>
      <c r="C43" s="33" t="s">
        <v>1578</v>
      </c>
      <c r="D43" s="34"/>
    </row>
    <row r="44" s="22" customFormat="1" ht="24" customHeight="1" spans="1:4">
      <c r="A44" s="34"/>
      <c r="B44" s="34"/>
      <c r="C44" s="33" t="s">
        <v>1579</v>
      </c>
      <c r="D44" s="31">
        <f>B38-D38</f>
        <v>14862</v>
      </c>
    </row>
    <row r="45" s="22" customFormat="1" ht="24" customHeight="1" spans="1:4">
      <c r="A45" s="34"/>
      <c r="B45" s="34"/>
      <c r="C45" s="33" t="s">
        <v>1580</v>
      </c>
      <c r="D45" s="34"/>
    </row>
    <row r="46" s="22" customFormat="1" ht="24" customHeight="1" spans="1:4">
      <c r="A46" s="34"/>
      <c r="B46" s="34"/>
      <c r="C46" s="33" t="s">
        <v>1582</v>
      </c>
      <c r="D46" s="34"/>
    </row>
    <row r="47" s="22" customFormat="1" ht="24" customHeight="1"/>
    <row r="48" s="22" customFormat="1" ht="24" customHeight="1"/>
    <row r="49" s="22" customFormat="1" ht="24" customHeight="1"/>
    <row r="50" s="22" customFormat="1" ht="24" customHeight="1"/>
    <row r="51" s="22" customFormat="1" ht="24" customHeight="1"/>
    <row r="52" s="22" customFormat="1" ht="24" customHeight="1"/>
    <row r="53" s="22" customFormat="1" ht="24" customHeight="1"/>
    <row r="54" s="22" customFormat="1" ht="24" customHeight="1"/>
    <row r="55" s="22" customFormat="1" ht="24" customHeight="1"/>
    <row r="56" s="22" customFormat="1" ht="24" customHeight="1"/>
    <row r="57" s="22" customFormat="1" ht="24" customHeight="1"/>
    <row r="58" s="22" customFormat="1" ht="24" customHeight="1"/>
    <row r="59" s="22" customFormat="1" ht="24" customHeight="1"/>
    <row r="60" s="22" customFormat="1" ht="24" customHeight="1"/>
    <row r="61" s="22" customFormat="1" ht="24" customHeight="1"/>
    <row r="62" s="22" customFormat="1" ht="24" customHeight="1"/>
    <row r="63" s="22" customFormat="1" ht="24" customHeight="1"/>
    <row r="64" s="22" customFormat="1" ht="24" customHeight="1"/>
    <row r="65" s="22" customFormat="1" ht="24" customHeight="1"/>
    <row r="66" s="22" customFormat="1" ht="24" customHeight="1"/>
    <row r="67" s="22" customFormat="1" ht="24" customHeight="1"/>
    <row r="68" s="22" customFormat="1" ht="24" customHeight="1"/>
    <row r="69" s="22" customFormat="1" ht="24" customHeight="1"/>
    <row r="70" s="22" customFormat="1" ht="24" customHeight="1"/>
    <row r="71" s="22" customFormat="1" ht="24" customHeight="1"/>
    <row r="72" s="22" customFormat="1" ht="24" customHeight="1"/>
    <row r="73" s="22" customFormat="1" ht="24" customHeight="1"/>
    <row r="74" s="22" customFormat="1" ht="24" customHeight="1"/>
    <row r="75" s="22" customFormat="1" ht="24" customHeight="1"/>
    <row r="76" s="22" customFormat="1" ht="24" customHeight="1"/>
    <row r="77" s="22" customFormat="1" ht="24" customHeight="1"/>
    <row r="78" s="22" customFormat="1" ht="24" customHeight="1"/>
    <row r="79" s="22" customFormat="1" ht="24" customHeight="1"/>
    <row r="80" s="22" customFormat="1" ht="24" customHeight="1"/>
    <row r="81" s="22" customFormat="1" ht="24" customHeight="1"/>
    <row r="82" s="22" customFormat="1" ht="24" customHeight="1"/>
    <row r="83" s="22" customFormat="1" ht="24" customHeight="1"/>
    <row r="84" s="22" customFormat="1" ht="24" customHeight="1"/>
    <row r="85" s="22" customFormat="1" ht="24" customHeight="1"/>
    <row r="86" s="22" customFormat="1" ht="24" customHeight="1"/>
    <row r="87" s="22" customFormat="1" ht="24" customHeight="1"/>
    <row r="88" s="22" customFormat="1" ht="24" customHeight="1"/>
    <row r="89" s="22" customFormat="1" ht="24" customHeight="1"/>
    <row r="90" s="22" customFormat="1" ht="24" customHeight="1"/>
    <row r="91" s="22" customFormat="1" ht="24" customHeight="1"/>
    <row r="92" s="22" customFormat="1" ht="24" customHeight="1"/>
    <row r="93" s="22" customFormat="1" ht="24" customHeight="1"/>
    <row r="94" s="22" customFormat="1" ht="24" customHeight="1"/>
  </sheetData>
  <mergeCells count="1">
    <mergeCell ref="A2:D2"/>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workbookViewId="0">
      <selection activeCell="A2" sqref="A2:E2"/>
    </sheetView>
  </sheetViews>
  <sheetFormatPr defaultColWidth="8.75" defaultRowHeight="14.25" outlineLevelCol="6"/>
  <cols>
    <col min="1" max="1" width="35.625" style="406" customWidth="1"/>
    <col min="2" max="5" width="12.625" style="406" customWidth="1"/>
    <col min="6" max="6" width="9" style="406"/>
    <col min="7" max="7" width="9.5" style="406"/>
    <col min="8" max="32" width="9" style="406"/>
    <col min="33" max="16384" width="8.75" style="406"/>
  </cols>
  <sheetData>
    <row r="1" ht="20.1" customHeight="1" spans="1:1">
      <c r="A1" s="92" t="s">
        <v>1587</v>
      </c>
    </row>
    <row r="2" ht="39.95" customHeight="1" spans="1:5">
      <c r="A2" s="407" t="s">
        <v>1588</v>
      </c>
      <c r="B2" s="407"/>
      <c r="C2" s="407"/>
      <c r="D2" s="407"/>
      <c r="E2" s="407"/>
    </row>
    <row r="3" ht="20.1" customHeight="1" spans="5:5">
      <c r="E3" s="408" t="s">
        <v>4</v>
      </c>
    </row>
    <row r="4" ht="35.1" customHeight="1" spans="1:5">
      <c r="A4" s="6" t="s">
        <v>5</v>
      </c>
      <c r="B4" s="7" t="s">
        <v>6</v>
      </c>
      <c r="C4" s="7" t="s">
        <v>7</v>
      </c>
      <c r="D4" s="7" t="s">
        <v>8</v>
      </c>
      <c r="E4" s="42" t="s">
        <v>120</v>
      </c>
    </row>
    <row r="5" ht="24.95" customHeight="1" spans="1:6">
      <c r="A5" s="7" t="s">
        <v>1589</v>
      </c>
      <c r="B5" s="8">
        <v>11304</v>
      </c>
      <c r="C5" s="50">
        <v>14863</v>
      </c>
      <c r="D5" s="8">
        <v>14863</v>
      </c>
      <c r="E5" s="9">
        <f>D5/C5</f>
        <v>1</v>
      </c>
      <c r="F5" s="409"/>
    </row>
    <row r="6" ht="24.95" customHeight="1" spans="1:7">
      <c r="A6" s="7" t="s">
        <v>1590</v>
      </c>
      <c r="B6" s="410">
        <v>82039</v>
      </c>
      <c r="C6" s="50">
        <v>85598</v>
      </c>
      <c r="D6" s="8">
        <v>85598</v>
      </c>
      <c r="E6" s="9">
        <f>D6/C6</f>
        <v>1</v>
      </c>
      <c r="F6" s="409"/>
      <c r="G6" s="409"/>
    </row>
    <row r="7" s="405" customFormat="1" ht="24.95" customHeight="1" spans="1:6">
      <c r="A7" s="10" t="s">
        <v>1591</v>
      </c>
      <c r="B7" s="11"/>
      <c r="C7" s="47"/>
      <c r="D7" s="11"/>
      <c r="E7" s="12"/>
      <c r="F7" s="411"/>
    </row>
    <row r="8" ht="24.95" customHeight="1" spans="1:6">
      <c r="A8" s="10" t="s">
        <v>1592</v>
      </c>
      <c r="B8" s="412"/>
      <c r="C8" s="47"/>
      <c r="D8" s="11"/>
      <c r="E8" s="12"/>
      <c r="F8" s="409"/>
    </row>
    <row r="9" s="405" customFormat="1" ht="24.95" customHeight="1" spans="1:6">
      <c r="A9" s="10" t="s">
        <v>1593</v>
      </c>
      <c r="B9" s="11"/>
      <c r="C9" s="47"/>
      <c r="D9" s="11"/>
      <c r="E9" s="12"/>
      <c r="F9" s="411"/>
    </row>
    <row r="10" ht="24.95" customHeight="1" spans="1:6">
      <c r="A10" s="10" t="s">
        <v>1594</v>
      </c>
      <c r="B10" s="412"/>
      <c r="C10" s="47"/>
      <c r="D10" s="11"/>
      <c r="E10" s="12"/>
      <c r="F10" s="409"/>
    </row>
    <row r="11" s="405" customFormat="1" ht="24.95" customHeight="1" spans="1:6">
      <c r="A11" s="10" t="s">
        <v>1595</v>
      </c>
      <c r="B11" s="11"/>
      <c r="C11" s="47"/>
      <c r="D11" s="11"/>
      <c r="E11" s="12"/>
      <c r="F11" s="411"/>
    </row>
    <row r="12" ht="24.95" customHeight="1" spans="1:6">
      <c r="A12" s="10" t="s">
        <v>1596</v>
      </c>
      <c r="B12" s="412"/>
      <c r="C12" s="47"/>
      <c r="D12" s="11"/>
      <c r="E12" s="12"/>
      <c r="F12" s="409"/>
    </row>
    <row r="13" s="405" customFormat="1" ht="24.95" customHeight="1" spans="1:6">
      <c r="A13" s="10" t="s">
        <v>1597</v>
      </c>
      <c r="B13" s="11"/>
      <c r="C13" s="47"/>
      <c r="D13" s="11"/>
      <c r="E13" s="12"/>
      <c r="F13" s="411"/>
    </row>
    <row r="14" ht="24.95" customHeight="1" spans="1:6">
      <c r="A14" s="10" t="s">
        <v>1598</v>
      </c>
      <c r="B14" s="412"/>
      <c r="C14" s="47"/>
      <c r="D14" s="11"/>
      <c r="E14" s="12"/>
      <c r="F14" s="409"/>
    </row>
    <row r="15" s="405" customFormat="1" ht="24.95" customHeight="1" spans="1:6">
      <c r="A15" s="10" t="s">
        <v>1599</v>
      </c>
      <c r="B15" s="11"/>
      <c r="C15" s="47"/>
      <c r="D15" s="11"/>
      <c r="E15" s="12"/>
      <c r="F15" s="411"/>
    </row>
    <row r="16" ht="24.95" customHeight="1" spans="1:6">
      <c r="A16" s="10" t="s">
        <v>1600</v>
      </c>
      <c r="B16" s="412"/>
      <c r="C16" s="47"/>
      <c r="D16" s="11"/>
      <c r="E16" s="12"/>
      <c r="F16" s="409"/>
    </row>
    <row r="17" s="405" customFormat="1" ht="24.95" customHeight="1" spans="1:6">
      <c r="A17" s="10" t="s">
        <v>1601</v>
      </c>
      <c r="B17" s="11">
        <v>11304</v>
      </c>
      <c r="C17" s="47">
        <v>14862</v>
      </c>
      <c r="D17" s="47">
        <v>14862</v>
      </c>
      <c r="E17" s="12">
        <f>D17/C17</f>
        <v>1</v>
      </c>
      <c r="F17" s="411"/>
    </row>
    <row r="18" ht="24.95" customHeight="1" spans="1:6">
      <c r="A18" s="10" t="s">
        <v>1602</v>
      </c>
      <c r="B18" s="412">
        <v>82039</v>
      </c>
      <c r="C18" s="47">
        <v>85597</v>
      </c>
      <c r="D18" s="47">
        <v>85597</v>
      </c>
      <c r="E18" s="12">
        <f>D18/C18</f>
        <v>1</v>
      </c>
      <c r="F18" s="409"/>
    </row>
    <row r="20" spans="3:3">
      <c r="C20" s="409"/>
    </row>
    <row r="21" spans="3:3">
      <c r="C21" s="409"/>
    </row>
    <row r="22" spans="3:3">
      <c r="C22" s="409"/>
    </row>
    <row r="33" spans="4:4">
      <c r="D33" s="413"/>
    </row>
  </sheetData>
  <mergeCells count="1">
    <mergeCell ref="A2:E2"/>
  </mergeCells>
  <printOptions horizontalCentered="1"/>
  <pageMargins left="0.39" right="0.39" top="0.59" bottom="0.79" header="0.39" footer="0.39"/>
  <pageSetup paperSize="9" firstPageNumber="35" orientation="portrait" blackAndWhite="1" useFirstPageNumber="1" horizontalDpi="600" verticalDpi="600"/>
  <headerFooter alignWithMargins="0">
    <oddFooter>&amp;C— &amp;"Times New Roman,常规"&amp;P&amp;"宋体,常规" —</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Zeros="0" zoomScaleSheetLayoutView="60" workbookViewId="0">
      <selection activeCell="A2" sqref="A2:E2"/>
    </sheetView>
  </sheetViews>
  <sheetFormatPr defaultColWidth="8.75" defaultRowHeight="14.25" outlineLevelCol="4"/>
  <cols>
    <col min="1" max="1" width="35.625" style="406" customWidth="1"/>
    <col min="2" max="5" width="12.625" style="406" customWidth="1"/>
    <col min="6" max="32" width="9" style="406"/>
    <col min="33" max="16384" width="8.75" style="406"/>
  </cols>
  <sheetData>
    <row r="1" ht="20.1" customHeight="1" spans="1:1">
      <c r="A1" s="92" t="s">
        <v>1603</v>
      </c>
    </row>
    <row r="2" ht="39.95" customHeight="1" spans="1:5">
      <c r="A2" s="407" t="s">
        <v>1604</v>
      </c>
      <c r="B2" s="407"/>
      <c r="C2" s="407"/>
      <c r="D2" s="407"/>
      <c r="E2" s="407"/>
    </row>
    <row r="3" ht="20.1" customHeight="1" spans="5:5">
      <c r="E3" s="408" t="s">
        <v>4</v>
      </c>
    </row>
    <row r="4" ht="35.1" customHeight="1" spans="1:5">
      <c r="A4" s="6" t="s">
        <v>5</v>
      </c>
      <c r="B4" s="7" t="s">
        <v>6</v>
      </c>
      <c r="C4" s="7" t="s">
        <v>7</v>
      </c>
      <c r="D4" s="7" t="s">
        <v>8</v>
      </c>
      <c r="E4" s="42" t="s">
        <v>120</v>
      </c>
    </row>
    <row r="5" s="405" customFormat="1" ht="24.95" customHeight="1" spans="1:5">
      <c r="A5" s="7" t="s">
        <v>1528</v>
      </c>
      <c r="B5" s="50">
        <v>37086</v>
      </c>
      <c r="C5" s="8">
        <v>42335</v>
      </c>
      <c r="D5" s="8">
        <v>42335</v>
      </c>
      <c r="E5" s="9">
        <v>1</v>
      </c>
    </row>
    <row r="6" s="405" customFormat="1" ht="24.95" customHeight="1" spans="1:5">
      <c r="A6" s="45" t="s">
        <v>1529</v>
      </c>
      <c r="B6" s="8"/>
      <c r="C6" s="8"/>
      <c r="D6" s="8"/>
      <c r="E6" s="9"/>
    </row>
    <row r="7" ht="24.95" customHeight="1" spans="1:5">
      <c r="A7" s="10" t="s">
        <v>1530</v>
      </c>
      <c r="B7" s="13"/>
      <c r="C7" s="47"/>
      <c r="D7" s="11"/>
      <c r="E7" s="12"/>
    </row>
    <row r="8" ht="24.95" customHeight="1" spans="1:5">
      <c r="A8" s="10" t="s">
        <v>1531</v>
      </c>
      <c r="B8" s="13"/>
      <c r="C8" s="47"/>
      <c r="D8" s="11"/>
      <c r="E8" s="419"/>
    </row>
    <row r="9" ht="24.95" customHeight="1" spans="1:5">
      <c r="A9" s="10" t="s">
        <v>1532</v>
      </c>
      <c r="B9" s="13"/>
      <c r="C9" s="47"/>
      <c r="D9" s="11"/>
      <c r="E9" s="12"/>
    </row>
    <row r="10" ht="24.95" customHeight="1" spans="1:5">
      <c r="A10" s="10" t="s">
        <v>1533</v>
      </c>
      <c r="B10" s="13"/>
      <c r="C10" s="47"/>
      <c r="D10" s="11"/>
      <c r="E10" s="419"/>
    </row>
    <row r="11" s="405" customFormat="1" ht="24.95" customHeight="1" spans="1:5">
      <c r="A11" s="45" t="s">
        <v>1534</v>
      </c>
      <c r="B11" s="8"/>
      <c r="C11" s="8"/>
      <c r="D11" s="8"/>
      <c r="E11" s="9"/>
    </row>
    <row r="12" ht="24.95" customHeight="1" spans="1:5">
      <c r="A12" s="10" t="s">
        <v>1535</v>
      </c>
      <c r="B12" s="13"/>
      <c r="C12" s="47"/>
      <c r="D12" s="11"/>
      <c r="E12" s="12"/>
    </row>
    <row r="13" ht="24.95" customHeight="1" spans="1:5">
      <c r="A13" s="10" t="s">
        <v>1536</v>
      </c>
      <c r="B13" s="13"/>
      <c r="C13" s="50"/>
      <c r="D13" s="11"/>
      <c r="E13" s="12"/>
    </row>
    <row r="14" ht="24.95" customHeight="1" spans="1:5">
      <c r="A14" s="10" t="s">
        <v>1537</v>
      </c>
      <c r="B14" s="13"/>
      <c r="C14" s="47"/>
      <c r="D14" s="11"/>
      <c r="E14" s="12"/>
    </row>
    <row r="15" ht="24.95" customHeight="1" spans="1:5">
      <c r="A15" s="10" t="s">
        <v>1533</v>
      </c>
      <c r="B15" s="13"/>
      <c r="C15" s="50"/>
      <c r="D15" s="8"/>
      <c r="E15" s="12"/>
    </row>
    <row r="16" s="405" customFormat="1" ht="24.95" customHeight="1" spans="1:5">
      <c r="A16" s="45" t="s">
        <v>1538</v>
      </c>
      <c r="B16" s="8"/>
      <c r="C16" s="8"/>
      <c r="D16" s="8"/>
      <c r="E16" s="9"/>
    </row>
    <row r="17" ht="24.95" customHeight="1" spans="1:5">
      <c r="A17" s="10" t="s">
        <v>1539</v>
      </c>
      <c r="B17" s="13"/>
      <c r="C17" s="47"/>
      <c r="D17" s="11"/>
      <c r="E17" s="12"/>
    </row>
    <row r="18" ht="24.95" customHeight="1" spans="1:5">
      <c r="A18" s="10" t="s">
        <v>1540</v>
      </c>
      <c r="B18" s="13"/>
      <c r="C18" s="47"/>
      <c r="D18" s="11"/>
      <c r="E18" s="12"/>
    </row>
    <row r="19" ht="24.95" customHeight="1" spans="1:5">
      <c r="A19" s="10" t="s">
        <v>1541</v>
      </c>
      <c r="B19" s="13"/>
      <c r="C19" s="47"/>
      <c r="D19" s="11"/>
      <c r="E19" s="12"/>
    </row>
    <row r="20" ht="24.95" customHeight="1" spans="1:5">
      <c r="A20" s="10" t="s">
        <v>1533</v>
      </c>
      <c r="B20" s="13"/>
      <c r="C20" s="421"/>
      <c r="D20" s="8"/>
      <c r="E20" s="422"/>
    </row>
    <row r="21" s="405" customFormat="1" ht="24.95" customHeight="1" spans="1:5">
      <c r="A21" s="45" t="s">
        <v>1542</v>
      </c>
      <c r="B21" s="8"/>
      <c r="C21" s="8"/>
      <c r="D21" s="8"/>
      <c r="E21" s="9"/>
    </row>
    <row r="22" ht="24.95" customHeight="1" spans="1:5">
      <c r="A22" s="10" t="s">
        <v>1543</v>
      </c>
      <c r="B22" s="13"/>
      <c r="C22" s="421"/>
      <c r="D22" s="11"/>
      <c r="E22" s="12"/>
    </row>
    <row r="23" ht="24.95" customHeight="1" spans="1:5">
      <c r="A23" s="10" t="s">
        <v>1544</v>
      </c>
      <c r="B23" s="13"/>
      <c r="C23" s="421"/>
      <c r="D23" s="11"/>
      <c r="E23" s="422"/>
    </row>
    <row r="24" ht="24.95" customHeight="1" spans="1:5">
      <c r="A24" s="10" t="s">
        <v>1545</v>
      </c>
      <c r="B24" s="13"/>
      <c r="C24" s="421"/>
      <c r="D24" s="11"/>
      <c r="E24" s="12"/>
    </row>
    <row r="25" ht="24.95" customHeight="1" spans="1:5">
      <c r="A25" s="10" t="s">
        <v>1533</v>
      </c>
      <c r="B25" s="412"/>
      <c r="C25" s="421"/>
      <c r="D25" s="8"/>
      <c r="E25" s="422"/>
    </row>
    <row r="26" s="405" customFormat="1" ht="24.95" customHeight="1" spans="1:5">
      <c r="A26" s="45" t="s">
        <v>1546</v>
      </c>
      <c r="B26" s="8"/>
      <c r="C26" s="50"/>
      <c r="D26" s="8"/>
      <c r="E26" s="9"/>
    </row>
    <row r="27" s="405" customFormat="1" ht="24.95" customHeight="1" spans="1:5">
      <c r="A27" s="45" t="s">
        <v>1547</v>
      </c>
      <c r="B27" s="50">
        <v>37086</v>
      </c>
      <c r="C27" s="8">
        <v>42335</v>
      </c>
      <c r="D27" s="8">
        <v>42335</v>
      </c>
      <c r="E27" s="9">
        <v>1</v>
      </c>
    </row>
    <row r="32" spans="4:4">
      <c r="D32" s="413"/>
    </row>
  </sheetData>
  <mergeCells count="1">
    <mergeCell ref="A2:E2"/>
  </mergeCells>
  <printOptions horizontalCentered="1"/>
  <pageMargins left="0.39" right="0.39" top="0.59" bottom="0.79" header="0.39" footer="0.39"/>
  <pageSetup paperSize="9" firstPageNumber="36" orientation="portrait" useFirstPageNumber="1" horizontalDpi="600" verticalDpi="600"/>
  <headerFooter alignWithMargins="0">
    <oddFooter>&amp;C— &amp;"Times New Roman,常规"&amp;P&amp;"宋体,常规" —</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Zeros="0" zoomScaleSheetLayoutView="60" workbookViewId="0">
      <selection activeCell="A2" sqref="A2:E2"/>
    </sheetView>
  </sheetViews>
  <sheetFormatPr defaultColWidth="8.75" defaultRowHeight="14.25" outlineLevelCol="5"/>
  <cols>
    <col min="1" max="1" width="35.625" style="406" customWidth="1"/>
    <col min="2" max="5" width="12.625" style="406" customWidth="1"/>
    <col min="6" max="32" width="9" style="406"/>
    <col min="33" max="16384" width="8.75" style="406"/>
  </cols>
  <sheetData>
    <row r="1" ht="20.1" customHeight="1" spans="1:1">
      <c r="A1" s="92" t="s">
        <v>1605</v>
      </c>
    </row>
    <row r="2" ht="39.95" customHeight="1" spans="1:5">
      <c r="A2" s="407" t="s">
        <v>1606</v>
      </c>
      <c r="B2" s="407"/>
      <c r="C2" s="407"/>
      <c r="D2" s="407"/>
      <c r="E2" s="407"/>
    </row>
    <row r="3" ht="20.1" customHeight="1" spans="5:5">
      <c r="E3" s="408" t="s">
        <v>4</v>
      </c>
    </row>
    <row r="4" ht="35.1" customHeight="1" spans="1:5">
      <c r="A4" s="6" t="s">
        <v>5</v>
      </c>
      <c r="B4" s="7" t="s">
        <v>6</v>
      </c>
      <c r="C4" s="7" t="s">
        <v>7</v>
      </c>
      <c r="D4" s="7" t="s">
        <v>8</v>
      </c>
      <c r="E4" s="42" t="s">
        <v>120</v>
      </c>
    </row>
    <row r="5" ht="24.95" customHeight="1" spans="1:6">
      <c r="A5" s="7" t="s">
        <v>1550</v>
      </c>
      <c r="B5" s="50">
        <v>25782</v>
      </c>
      <c r="C5" s="50">
        <v>27473</v>
      </c>
      <c r="D5" s="50">
        <v>27473</v>
      </c>
      <c r="E5" s="9">
        <v>1</v>
      </c>
      <c r="F5" s="409"/>
    </row>
    <row r="6" s="405" customFormat="1" ht="24.95" customHeight="1" spans="1:6">
      <c r="A6" s="45" t="s">
        <v>1551</v>
      </c>
      <c r="B6" s="8"/>
      <c r="C6" s="8"/>
      <c r="D6" s="8"/>
      <c r="E6" s="9"/>
      <c r="F6" s="411"/>
    </row>
    <row r="7" ht="24.95" customHeight="1" spans="1:6">
      <c r="A7" s="10" t="s">
        <v>1552</v>
      </c>
      <c r="B7" s="13"/>
      <c r="C7" s="47"/>
      <c r="D7" s="11"/>
      <c r="E7" s="12"/>
      <c r="F7" s="409"/>
    </row>
    <row r="8" ht="24.95" customHeight="1" spans="1:6">
      <c r="A8" s="10" t="s">
        <v>1553</v>
      </c>
      <c r="B8" s="13"/>
      <c r="C8" s="47"/>
      <c r="D8" s="11"/>
      <c r="E8" s="12"/>
      <c r="F8" s="409"/>
    </row>
    <row r="9" ht="24.95" customHeight="1" spans="1:6">
      <c r="A9" s="10" t="s">
        <v>1554</v>
      </c>
      <c r="B9" s="13"/>
      <c r="C9" s="47"/>
      <c r="D9" s="11"/>
      <c r="E9" s="12"/>
      <c r="F9" s="409"/>
    </row>
    <row r="10" ht="24.95" customHeight="1" spans="1:6">
      <c r="A10" s="10" t="s">
        <v>1555</v>
      </c>
      <c r="B10" s="13"/>
      <c r="C10" s="47"/>
      <c r="D10" s="11"/>
      <c r="E10" s="419"/>
      <c r="F10" s="409"/>
    </row>
    <row r="11" ht="24.95" customHeight="1" spans="1:6">
      <c r="A11" s="10" t="s">
        <v>1556</v>
      </c>
      <c r="B11" s="13"/>
      <c r="C11" s="47"/>
      <c r="D11" s="11"/>
      <c r="E11" s="12"/>
      <c r="F11" s="409"/>
    </row>
    <row r="12" ht="24.95" customHeight="1" spans="1:6">
      <c r="A12" s="10" t="s">
        <v>1557</v>
      </c>
      <c r="B12" s="13"/>
      <c r="C12" s="47"/>
      <c r="D12" s="11"/>
      <c r="E12" s="12"/>
      <c r="F12" s="409"/>
    </row>
    <row r="13" s="405" customFormat="1" ht="24.95" customHeight="1" spans="1:6">
      <c r="A13" s="45" t="s">
        <v>1558</v>
      </c>
      <c r="B13" s="8"/>
      <c r="C13" s="8"/>
      <c r="D13" s="8"/>
      <c r="E13" s="9"/>
      <c r="F13" s="411"/>
    </row>
    <row r="14" ht="24.95" customHeight="1" spans="1:6">
      <c r="A14" s="10" t="s">
        <v>1559</v>
      </c>
      <c r="B14" s="13"/>
      <c r="C14" s="47"/>
      <c r="D14" s="11"/>
      <c r="E14" s="12"/>
      <c r="F14" s="409"/>
    </row>
    <row r="15" ht="24.95" customHeight="1" spans="1:6">
      <c r="A15" s="10" t="s">
        <v>1560</v>
      </c>
      <c r="B15" s="13"/>
      <c r="C15" s="47"/>
      <c r="D15" s="11"/>
      <c r="E15" s="12"/>
      <c r="F15" s="409"/>
    </row>
    <row r="16" ht="24.95" customHeight="1" spans="1:6">
      <c r="A16" s="10" t="s">
        <v>1561</v>
      </c>
      <c r="B16" s="13"/>
      <c r="C16" s="47"/>
      <c r="D16" s="11"/>
      <c r="E16" s="12"/>
      <c r="F16" s="409"/>
    </row>
    <row r="17" ht="24.95" customHeight="1" spans="1:6">
      <c r="A17" s="10" t="s">
        <v>1557</v>
      </c>
      <c r="B17" s="13"/>
      <c r="C17" s="47"/>
      <c r="D17" s="11"/>
      <c r="E17" s="419"/>
      <c r="F17" s="409"/>
    </row>
    <row r="18" s="405" customFormat="1" ht="24.95" customHeight="1" spans="1:6">
      <c r="A18" s="45" t="s">
        <v>1562</v>
      </c>
      <c r="B18" s="8"/>
      <c r="C18" s="8"/>
      <c r="D18" s="8"/>
      <c r="E18" s="9"/>
      <c r="F18" s="411"/>
    </row>
    <row r="19" ht="24.95" customHeight="1" spans="1:6">
      <c r="A19" s="10" t="s">
        <v>1563</v>
      </c>
      <c r="B19" s="13"/>
      <c r="C19" s="47"/>
      <c r="D19" s="11"/>
      <c r="E19" s="12"/>
      <c r="F19" s="409"/>
    </row>
    <row r="20" ht="24.95" customHeight="1" spans="1:6">
      <c r="A20" s="10" t="s">
        <v>1564</v>
      </c>
      <c r="B20" s="13"/>
      <c r="C20" s="47"/>
      <c r="D20" s="11"/>
      <c r="E20" s="12"/>
      <c r="F20" s="409"/>
    </row>
    <row r="21" ht="24.95" customHeight="1" spans="1:6">
      <c r="A21" s="10" t="s">
        <v>1557</v>
      </c>
      <c r="B21" s="13"/>
      <c r="C21" s="47"/>
      <c r="D21" s="11"/>
      <c r="E21" s="12"/>
      <c r="F21" s="409"/>
    </row>
    <row r="22" s="405" customFormat="1" ht="24.95" customHeight="1" spans="1:6">
      <c r="A22" s="45" t="s">
        <v>1565</v>
      </c>
      <c r="B22" s="8"/>
      <c r="C22" s="8"/>
      <c r="D22" s="8"/>
      <c r="E22" s="9"/>
      <c r="F22" s="411"/>
    </row>
    <row r="23" ht="24.95" customHeight="1" spans="1:6">
      <c r="A23" s="10" t="s">
        <v>1566</v>
      </c>
      <c r="B23" s="13"/>
      <c r="C23" s="57"/>
      <c r="D23" s="11"/>
      <c r="E23" s="12"/>
      <c r="F23" s="409"/>
    </row>
    <row r="24" ht="24.95" customHeight="1" spans="1:6">
      <c r="A24" s="10" t="s">
        <v>1567</v>
      </c>
      <c r="B24" s="13"/>
      <c r="C24" s="13"/>
      <c r="D24" s="11"/>
      <c r="E24" s="419"/>
      <c r="F24" s="409"/>
    </row>
    <row r="25" ht="24.95" customHeight="1" spans="1:6">
      <c r="A25" s="10" t="s">
        <v>1557</v>
      </c>
      <c r="B25" s="13"/>
      <c r="C25" s="13"/>
      <c r="D25" s="11"/>
      <c r="E25" s="419"/>
      <c r="F25" s="409"/>
    </row>
    <row r="26" s="405" customFormat="1" ht="24.95" customHeight="1" spans="1:6">
      <c r="A26" s="45" t="s">
        <v>1568</v>
      </c>
      <c r="B26" s="8"/>
      <c r="C26" s="50"/>
      <c r="D26" s="8"/>
      <c r="E26" s="9"/>
      <c r="F26" s="411"/>
    </row>
    <row r="27" s="405" customFormat="1" ht="24.95" customHeight="1" spans="1:6">
      <c r="A27" s="45" t="s">
        <v>1569</v>
      </c>
      <c r="B27" s="420">
        <v>25782</v>
      </c>
      <c r="C27" s="50">
        <v>27473</v>
      </c>
      <c r="D27" s="8">
        <v>27473</v>
      </c>
      <c r="E27" s="9">
        <v>1</v>
      </c>
      <c r="F27" s="411"/>
    </row>
    <row r="32" spans="4:4">
      <c r="D32" s="413"/>
    </row>
  </sheetData>
  <mergeCells count="1">
    <mergeCell ref="A2:E2"/>
  </mergeCells>
  <printOptions horizontalCentered="1"/>
  <pageMargins left="0.39" right="0.39" top="0.59" bottom="0.79" header="0.39" footer="0.39"/>
  <pageSetup paperSize="9" firstPageNumber="37" orientation="portrait" blackAndWhite="1" useFirstPageNumber="1" horizontalDpi="600" verticalDpi="600"/>
  <headerFooter alignWithMargins="0">
    <oddFooter>&amp;C— &amp;"Times New Roman,常规"&amp;P&amp;"宋体,常规" —</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A2" sqref="A2:D2"/>
    </sheetView>
  </sheetViews>
  <sheetFormatPr defaultColWidth="9" defaultRowHeight="13.5" outlineLevelCol="3"/>
  <cols>
    <col min="1" max="1" width="32.625" style="22" customWidth="1"/>
    <col min="2" max="2" width="11.625" style="22" customWidth="1"/>
    <col min="3" max="3" width="32.625" style="22" customWidth="1"/>
    <col min="4" max="4" width="11.625" style="22" customWidth="1"/>
    <col min="5" max="16384" width="9" style="22"/>
  </cols>
  <sheetData>
    <row r="1" s="414" customFormat="1" ht="24" customHeight="1" spans="1:2">
      <c r="A1" s="415" t="s">
        <v>1607</v>
      </c>
      <c r="B1" s="416"/>
    </row>
    <row r="2" s="79" customFormat="1" ht="42" customHeight="1" spans="1:4">
      <c r="A2" s="417" t="s">
        <v>1608</v>
      </c>
      <c r="B2" s="417"/>
      <c r="C2" s="417"/>
      <c r="D2" s="417"/>
    </row>
    <row r="3" s="59" customFormat="1" ht="27" customHeight="1" spans="4:4">
      <c r="D3" s="59" t="s">
        <v>4</v>
      </c>
    </row>
    <row r="4" s="22" customFormat="1" ht="30" customHeight="1" spans="1:4">
      <c r="A4" s="28" t="s">
        <v>69</v>
      </c>
      <c r="B4" s="29" t="s">
        <v>8</v>
      </c>
      <c r="C4" s="30" t="s">
        <v>70</v>
      </c>
      <c r="D4" s="29" t="s">
        <v>8</v>
      </c>
    </row>
    <row r="5" s="22" customFormat="1" ht="24" customHeight="1" spans="1:4">
      <c r="A5" s="31" t="s">
        <v>1572</v>
      </c>
      <c r="B5" s="31">
        <v>42335</v>
      </c>
      <c r="C5" s="31" t="s">
        <v>1573</v>
      </c>
      <c r="D5" s="31">
        <v>27473</v>
      </c>
    </row>
    <row r="6" s="23" customFormat="1" ht="24" customHeight="1" spans="1:4">
      <c r="A6" s="31" t="s">
        <v>73</v>
      </c>
      <c r="B6" s="31">
        <v>32</v>
      </c>
      <c r="C6" s="31" t="s">
        <v>74</v>
      </c>
      <c r="D6" s="31">
        <v>15.5</v>
      </c>
    </row>
    <row r="7" s="22" customFormat="1" ht="24" customHeight="1" spans="1:4">
      <c r="A7" s="33" t="s">
        <v>81</v>
      </c>
      <c r="B7" s="418"/>
      <c r="C7" s="33" t="s">
        <v>1574</v>
      </c>
      <c r="D7" s="31">
        <v>15.5</v>
      </c>
    </row>
    <row r="8" s="23" customFormat="1" ht="24" customHeight="1" spans="1:4">
      <c r="A8" s="35" t="s">
        <v>1575</v>
      </c>
      <c r="B8" s="34"/>
      <c r="C8" s="36" t="s">
        <v>1575</v>
      </c>
      <c r="D8" s="34"/>
    </row>
    <row r="9" s="22" customFormat="1" ht="24" customHeight="1" spans="1:4">
      <c r="A9" s="35" t="s">
        <v>1576</v>
      </c>
      <c r="B9" s="34"/>
      <c r="C9" s="36" t="s">
        <v>1576</v>
      </c>
      <c r="D9" s="34"/>
    </row>
    <row r="10" s="23" customFormat="1" ht="24" customHeight="1" spans="1:4">
      <c r="A10" s="35" t="s">
        <v>1577</v>
      </c>
      <c r="B10" s="34"/>
      <c r="C10" s="36" t="s">
        <v>1577</v>
      </c>
      <c r="D10" s="34"/>
    </row>
    <row r="11" s="22" customFormat="1" ht="24" customHeight="1" spans="1:4">
      <c r="A11" s="36" t="s">
        <v>1578</v>
      </c>
      <c r="B11" s="34"/>
      <c r="C11" s="36" t="s">
        <v>1579</v>
      </c>
      <c r="D11" s="31">
        <v>15.5</v>
      </c>
    </row>
    <row r="12" s="23" customFormat="1" ht="24" customHeight="1" spans="1:4">
      <c r="A12" s="36" t="s">
        <v>1579</v>
      </c>
      <c r="B12" s="418"/>
      <c r="C12" s="36" t="s">
        <v>1580</v>
      </c>
      <c r="D12" s="34"/>
    </row>
    <row r="13" s="22" customFormat="1" ht="24" customHeight="1" spans="1:4">
      <c r="A13" s="36" t="s">
        <v>1580</v>
      </c>
      <c r="B13" s="34"/>
      <c r="C13" s="33" t="s">
        <v>1581</v>
      </c>
      <c r="D13" s="34"/>
    </row>
    <row r="14" s="23" customFormat="1" ht="24" customHeight="1" spans="1:4">
      <c r="A14" s="36" t="s">
        <v>1582</v>
      </c>
      <c r="B14" s="34"/>
      <c r="C14" s="35" t="s">
        <v>1575</v>
      </c>
      <c r="D14" s="34"/>
    </row>
    <row r="15" s="22" customFormat="1" ht="24" customHeight="1" spans="1:4">
      <c r="A15" s="33" t="s">
        <v>1583</v>
      </c>
      <c r="B15" s="34"/>
      <c r="C15" s="35" t="s">
        <v>1576</v>
      </c>
      <c r="D15" s="34"/>
    </row>
    <row r="16" s="23" customFormat="1" ht="24" customHeight="1" spans="1:4">
      <c r="A16" s="36" t="s">
        <v>1575</v>
      </c>
      <c r="B16" s="34"/>
      <c r="C16" s="35" t="s">
        <v>1577</v>
      </c>
      <c r="D16" s="34"/>
    </row>
    <row r="17" s="22" customFormat="1" ht="24" customHeight="1" spans="1:4">
      <c r="A17" s="36" t="s">
        <v>1576</v>
      </c>
      <c r="B17" s="34"/>
      <c r="C17" s="36" t="s">
        <v>1578</v>
      </c>
      <c r="D17" s="34"/>
    </row>
    <row r="18" s="23" customFormat="1" ht="24" customHeight="1" spans="1:3">
      <c r="A18" s="36" t="s">
        <v>1577</v>
      </c>
      <c r="B18" s="34"/>
      <c r="C18" s="36" t="s">
        <v>1579</v>
      </c>
    </row>
    <row r="19" s="22" customFormat="1" ht="24" customHeight="1" spans="1:4">
      <c r="A19" s="36" t="s">
        <v>1579</v>
      </c>
      <c r="B19" s="31">
        <v>32</v>
      </c>
      <c r="C19" s="36" t="s">
        <v>1580</v>
      </c>
      <c r="D19" s="34"/>
    </row>
    <row r="20" s="22" customFormat="1" ht="24" customHeight="1" spans="1:4">
      <c r="A20" s="36" t="s">
        <v>1580</v>
      </c>
      <c r="B20" s="34"/>
      <c r="C20" s="36" t="s">
        <v>1582</v>
      </c>
      <c r="D20" s="34"/>
    </row>
    <row r="21" s="23" customFormat="1" ht="24" customHeight="1" spans="1:4">
      <c r="A21" s="33" t="s">
        <v>1584</v>
      </c>
      <c r="B21" s="34"/>
      <c r="C21" s="33" t="s">
        <v>1585</v>
      </c>
      <c r="D21" s="34"/>
    </row>
    <row r="22" s="23" customFormat="1" ht="24" customHeight="1" spans="1:4">
      <c r="A22" s="35" t="s">
        <v>1575</v>
      </c>
      <c r="B22" s="34"/>
      <c r="C22" s="35" t="s">
        <v>1575</v>
      </c>
      <c r="D22" s="34"/>
    </row>
    <row r="23" s="23" customFormat="1" ht="24" customHeight="1" spans="1:4">
      <c r="A23" s="35" t="s">
        <v>1576</v>
      </c>
      <c r="B23" s="34"/>
      <c r="C23" s="35" t="s">
        <v>1576</v>
      </c>
      <c r="D23" s="34"/>
    </row>
    <row r="24" s="23" customFormat="1" ht="24" customHeight="1" spans="1:4">
      <c r="A24" s="35" t="s">
        <v>1577</v>
      </c>
      <c r="B24" s="34"/>
      <c r="C24" s="35" t="s">
        <v>1577</v>
      </c>
      <c r="D24" s="34"/>
    </row>
    <row r="25" s="23" customFormat="1" ht="24" customHeight="1" spans="1:4">
      <c r="A25" s="36" t="s">
        <v>1578</v>
      </c>
      <c r="B25" s="34"/>
      <c r="C25" s="36" t="s">
        <v>1578</v>
      </c>
      <c r="D25" s="34"/>
    </row>
    <row r="26" s="23" customFormat="1" ht="24" customHeight="1" spans="1:4">
      <c r="A26" s="36" t="s">
        <v>1579</v>
      </c>
      <c r="B26" s="34"/>
      <c r="C26" s="36" t="s">
        <v>1579</v>
      </c>
      <c r="D26" s="34"/>
    </row>
    <row r="27" s="23" customFormat="1" ht="24" customHeight="1" spans="1:4">
      <c r="A27" s="36" t="s">
        <v>1580</v>
      </c>
      <c r="B27" s="34"/>
      <c r="C27" s="36" t="s">
        <v>1580</v>
      </c>
      <c r="D27" s="34"/>
    </row>
    <row r="28" s="23" customFormat="1" ht="24" customHeight="1" spans="1:4">
      <c r="A28" s="36" t="s">
        <v>1582</v>
      </c>
      <c r="B28" s="34"/>
      <c r="C28" s="36" t="s">
        <v>1582</v>
      </c>
      <c r="D28" s="34"/>
    </row>
    <row r="29" s="23" customFormat="1" ht="24" customHeight="1" spans="1:4">
      <c r="A29" s="37" t="s">
        <v>1586</v>
      </c>
      <c r="B29" s="34"/>
      <c r="C29" s="33"/>
      <c r="D29" s="34"/>
    </row>
    <row r="30" s="23" customFormat="1" ht="24" customHeight="1" spans="1:4">
      <c r="A30" s="35" t="s">
        <v>1575</v>
      </c>
      <c r="B30" s="34"/>
      <c r="C30" s="35"/>
      <c r="D30" s="34"/>
    </row>
    <row r="31" s="23" customFormat="1" ht="24" customHeight="1" spans="1:4">
      <c r="A31" s="35" t="s">
        <v>1576</v>
      </c>
      <c r="B31" s="34"/>
      <c r="C31" s="35"/>
      <c r="D31" s="34"/>
    </row>
    <row r="32" s="23" customFormat="1" ht="24" customHeight="1" spans="1:4">
      <c r="A32" s="35" t="s">
        <v>1577</v>
      </c>
      <c r="B32" s="34"/>
      <c r="C32" s="35"/>
      <c r="D32" s="34"/>
    </row>
    <row r="33" s="23" customFormat="1" ht="24" customHeight="1" spans="1:4">
      <c r="A33" s="36" t="s">
        <v>1578</v>
      </c>
      <c r="B33" s="34"/>
      <c r="C33" s="35"/>
      <c r="D33" s="34"/>
    </row>
    <row r="34" s="23" customFormat="1" ht="24" customHeight="1" spans="1:4">
      <c r="A34" s="36" t="s">
        <v>1579</v>
      </c>
      <c r="B34" s="34"/>
      <c r="C34" s="35"/>
      <c r="D34" s="34"/>
    </row>
    <row r="35" s="23" customFormat="1" ht="24" customHeight="1" spans="1:4">
      <c r="A35" s="36" t="s">
        <v>1580</v>
      </c>
      <c r="B35" s="34"/>
      <c r="C35" s="35"/>
      <c r="D35" s="34"/>
    </row>
    <row r="36" s="23" customFormat="1" ht="24" customHeight="1" spans="1:4">
      <c r="A36" s="36" t="s">
        <v>1582</v>
      </c>
      <c r="B36" s="34"/>
      <c r="C36" s="35"/>
      <c r="D36" s="34"/>
    </row>
    <row r="37" s="23" customFormat="1" ht="24" customHeight="1" spans="1:4">
      <c r="A37" s="35"/>
      <c r="B37" s="34"/>
      <c r="C37" s="35"/>
      <c r="D37" s="34"/>
    </row>
    <row r="38" s="22" customFormat="1" ht="24" customHeight="1" spans="1:4">
      <c r="A38" s="38" t="s">
        <v>116</v>
      </c>
      <c r="B38" s="31">
        <v>42335</v>
      </c>
      <c r="C38" s="39" t="s">
        <v>117</v>
      </c>
      <c r="D38" s="31">
        <v>27473</v>
      </c>
    </row>
    <row r="39" s="22" customFormat="1" ht="24" customHeight="1" spans="1:4">
      <c r="A39" s="34"/>
      <c r="B39" s="34"/>
      <c r="C39" s="31" t="s">
        <v>112</v>
      </c>
      <c r="D39" s="31">
        <v>14862</v>
      </c>
    </row>
    <row r="40" s="22" customFormat="1" ht="24" customHeight="1" spans="1:4">
      <c r="A40" s="34"/>
      <c r="B40" s="34"/>
      <c r="C40" s="33" t="s">
        <v>1575</v>
      </c>
      <c r="D40" s="34"/>
    </row>
    <row r="41" s="22" customFormat="1" ht="24" customHeight="1" spans="1:4">
      <c r="A41" s="34"/>
      <c r="B41" s="34"/>
      <c r="C41" s="33" t="s">
        <v>1576</v>
      </c>
      <c r="D41" s="34"/>
    </row>
    <row r="42" s="22" customFormat="1" ht="24" customHeight="1" spans="1:4">
      <c r="A42" s="34"/>
      <c r="B42" s="34"/>
      <c r="C42" s="33" t="s">
        <v>1577</v>
      </c>
      <c r="D42" s="34"/>
    </row>
    <row r="43" s="22" customFormat="1" ht="24" customHeight="1" spans="1:4">
      <c r="A43" s="34"/>
      <c r="B43" s="34"/>
      <c r="C43" s="33" t="s">
        <v>1578</v>
      </c>
      <c r="D43" s="34"/>
    </row>
    <row r="44" s="22" customFormat="1" ht="24" customHeight="1" spans="1:4">
      <c r="A44" s="34"/>
      <c r="B44" s="34"/>
      <c r="C44" s="33" t="s">
        <v>1579</v>
      </c>
      <c r="D44" s="31">
        <f>B38-D38</f>
        <v>14862</v>
      </c>
    </row>
    <row r="45" s="22" customFormat="1" ht="24" customHeight="1" spans="1:4">
      <c r="A45" s="34"/>
      <c r="B45" s="34"/>
      <c r="C45" s="33" t="s">
        <v>1580</v>
      </c>
      <c r="D45" s="34"/>
    </row>
    <row r="46" s="22" customFormat="1" ht="24" customHeight="1" spans="1:4">
      <c r="A46" s="34"/>
      <c r="B46" s="34"/>
      <c r="C46" s="33" t="s">
        <v>1582</v>
      </c>
      <c r="D46" s="34"/>
    </row>
    <row r="47" s="22" customFormat="1" ht="24" customHeight="1"/>
    <row r="48" s="22" customFormat="1" ht="24" customHeight="1"/>
    <row r="49" s="22" customFormat="1" ht="24" customHeight="1"/>
    <row r="50" s="22" customFormat="1" ht="24" customHeight="1"/>
    <row r="51" s="22" customFormat="1" ht="24" customHeight="1"/>
    <row r="52" s="22" customFormat="1" ht="24" customHeight="1"/>
    <row r="53" s="22" customFormat="1" ht="24" customHeight="1"/>
    <row r="54" s="22" customFormat="1" ht="24" customHeight="1"/>
    <row r="55" s="22" customFormat="1" ht="24" customHeight="1"/>
    <row r="56" s="22" customFormat="1" ht="24" customHeight="1"/>
    <row r="57" s="22" customFormat="1" ht="24" customHeight="1"/>
    <row r="58" s="22" customFormat="1" ht="24" customHeight="1"/>
    <row r="59" s="22" customFormat="1" ht="24" customHeight="1"/>
    <row r="60" s="22" customFormat="1" ht="24" customHeight="1"/>
    <row r="61" s="22" customFormat="1" ht="24" customHeight="1"/>
    <row r="62" s="22" customFormat="1" ht="24" customHeight="1"/>
    <row r="63" s="22" customFormat="1" ht="24" customHeight="1"/>
    <row r="64" s="22" customFormat="1" ht="24" customHeight="1"/>
    <row r="65" s="22" customFormat="1" ht="24" customHeight="1"/>
    <row r="66" s="22" customFormat="1" ht="24" customHeight="1"/>
    <row r="67" s="22" customFormat="1" ht="24" customHeight="1"/>
    <row r="68" s="22" customFormat="1" ht="24" customHeight="1"/>
    <row r="69" s="22" customFormat="1" ht="24" customHeight="1"/>
    <row r="70" s="22" customFormat="1" ht="24" customHeight="1"/>
    <row r="71" s="22" customFormat="1" ht="24" customHeight="1"/>
    <row r="72" s="22" customFormat="1" ht="24" customHeight="1"/>
    <row r="73" s="22" customFormat="1" ht="24" customHeight="1"/>
    <row r="74" s="22" customFormat="1" ht="24" customHeight="1"/>
    <row r="75" s="22" customFormat="1" ht="24" customHeight="1"/>
    <row r="76" s="22" customFormat="1" ht="24" customHeight="1"/>
    <row r="77" s="22" customFormat="1" ht="24" customHeight="1"/>
    <row r="78" s="22" customFormat="1" ht="24" customHeight="1"/>
    <row r="79" s="22" customFormat="1" ht="24" customHeight="1"/>
    <row r="80" s="22" customFormat="1" ht="24" customHeight="1"/>
    <row r="81" s="22" customFormat="1" ht="24" customHeight="1"/>
    <row r="82" s="22" customFormat="1" ht="24" customHeight="1"/>
    <row r="83" s="22" customFormat="1" ht="24" customHeight="1"/>
    <row r="84" s="22" customFormat="1" ht="24" customHeight="1"/>
    <row r="85" s="22" customFormat="1" ht="24" customHeight="1"/>
    <row r="86" s="22" customFormat="1" ht="24" customHeight="1"/>
    <row r="87" s="22" customFormat="1" ht="24" customHeight="1"/>
    <row r="88" s="22" customFormat="1" ht="24" customHeight="1"/>
    <row r="89" s="22" customFormat="1" ht="24" customHeight="1"/>
    <row r="90" s="22" customFormat="1" ht="24" customHeight="1"/>
    <row r="91" s="22" customFormat="1" ht="24" customHeight="1"/>
    <row r="92" s="22" customFormat="1" ht="24" customHeight="1"/>
    <row r="93" s="22" customFormat="1" ht="24" customHeight="1"/>
    <row r="94" s="22" customFormat="1" ht="24" customHeight="1"/>
  </sheetData>
  <mergeCells count="1">
    <mergeCell ref="A2:D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D36"/>
  <sheetViews>
    <sheetView showGridLines="0" showZeros="0" zoomScaleSheetLayoutView="60" workbookViewId="0">
      <pane xSplit="1" ySplit="4" topLeftCell="B5" activePane="bottomRight" state="frozen"/>
      <selection/>
      <selection pane="topRight"/>
      <selection pane="bottomLeft"/>
      <selection pane="bottomRight" activeCell="A2" sqref="A2:D2"/>
    </sheetView>
  </sheetViews>
  <sheetFormatPr defaultColWidth="8.75" defaultRowHeight="14.25" outlineLevelCol="3"/>
  <cols>
    <col min="1" max="1" width="33.5" style="299" customWidth="1"/>
    <col min="2" max="2" width="12.625" style="546" customWidth="1"/>
    <col min="3" max="3" width="34.5" style="349" customWidth="1"/>
    <col min="4" max="4" width="12.625" style="350" customWidth="1"/>
    <col min="5" max="5" width="11.625" style="299"/>
    <col min="6" max="27" width="9" style="299"/>
    <col min="28" max="219" width="8.75" style="299"/>
    <col min="220" max="241" width="9" style="299"/>
    <col min="242" max="251" width="9" style="547"/>
    <col min="252" max="16384" width="8.75" style="547"/>
  </cols>
  <sheetData>
    <row r="1" ht="20.1" customHeight="1" spans="1:2">
      <c r="A1" s="297" t="s">
        <v>67</v>
      </c>
      <c r="B1" s="348"/>
    </row>
    <row r="2" ht="39.95" customHeight="1" spans="1:4">
      <c r="A2" s="351" t="s">
        <v>68</v>
      </c>
      <c r="B2" s="352"/>
      <c r="C2" s="352"/>
      <c r="D2" s="352"/>
    </row>
    <row r="3" ht="20.1" customHeight="1" spans="1:4">
      <c r="A3" s="353"/>
      <c r="B3" s="354"/>
      <c r="C3" s="354" t="s">
        <v>4</v>
      </c>
      <c r="D3" s="354"/>
    </row>
    <row r="4" s="297" customFormat="1" ht="35.1" customHeight="1" spans="1:4">
      <c r="A4" s="28" t="s">
        <v>69</v>
      </c>
      <c r="B4" s="29" t="s">
        <v>8</v>
      </c>
      <c r="C4" s="30" t="s">
        <v>70</v>
      </c>
      <c r="D4" s="30" t="s">
        <v>8</v>
      </c>
    </row>
    <row r="5" s="520" customFormat="1" ht="20.1" customHeight="1" spans="1:4">
      <c r="A5" s="305" t="s">
        <v>71</v>
      </c>
      <c r="B5" s="306">
        <f>'[7]1.'!B32</f>
        <v>137000</v>
      </c>
      <c r="C5" s="307" t="s">
        <v>72</v>
      </c>
      <c r="D5" s="306">
        <v>561208</v>
      </c>
    </row>
    <row r="6" s="297" customFormat="1" ht="20.1" customHeight="1" spans="1:4">
      <c r="A6" s="305" t="s">
        <v>73</v>
      </c>
      <c r="B6" s="308">
        <f>B7+B10+B11+B15+B25</f>
        <v>566020</v>
      </c>
      <c r="C6" s="307" t="s">
        <v>74</v>
      </c>
      <c r="D6" s="306">
        <f>D7+D16</f>
        <v>81642</v>
      </c>
    </row>
    <row r="7" s="297" customFormat="1" ht="20.1" customHeight="1" spans="1:4">
      <c r="A7" s="309" t="s">
        <v>75</v>
      </c>
      <c r="B7" s="308">
        <f>B8+B9</f>
        <v>411367</v>
      </c>
      <c r="C7" s="309" t="s">
        <v>76</v>
      </c>
      <c r="D7" s="306">
        <f>D9+D8</f>
        <v>12163</v>
      </c>
    </row>
    <row r="8" s="297" customFormat="1" ht="20.1" customHeight="1" spans="1:4">
      <c r="A8" s="310" t="s">
        <v>77</v>
      </c>
      <c r="B8" s="311">
        <v>363290</v>
      </c>
      <c r="C8" s="310" t="s">
        <v>78</v>
      </c>
      <c r="D8" s="311">
        <v>21</v>
      </c>
    </row>
    <row r="9" s="297" customFormat="1" ht="20.1" customHeight="1" spans="1:4">
      <c r="A9" s="310" t="s">
        <v>79</v>
      </c>
      <c r="B9" s="311">
        <v>48077</v>
      </c>
      <c r="C9" s="310" t="s">
        <v>80</v>
      </c>
      <c r="D9" s="311">
        <v>12142</v>
      </c>
    </row>
    <row r="10" s="297" customFormat="1" ht="20.1" customHeight="1" spans="1:4">
      <c r="A10" s="309" t="s">
        <v>81</v>
      </c>
      <c r="B10" s="308">
        <v>12441</v>
      </c>
      <c r="C10" s="309" t="s">
        <v>82</v>
      </c>
      <c r="D10" s="306"/>
    </row>
    <row r="11" s="297" customFormat="1" ht="20.1" customHeight="1" spans="1:4">
      <c r="A11" s="309" t="s">
        <v>83</v>
      </c>
      <c r="B11" s="308">
        <f>B13</f>
        <v>24</v>
      </c>
      <c r="C11" s="309" t="s">
        <v>84</v>
      </c>
      <c r="D11" s="306"/>
    </row>
    <row r="12" s="297" customFormat="1" ht="20.1" customHeight="1" spans="1:4">
      <c r="A12" s="310" t="s">
        <v>85</v>
      </c>
      <c r="B12" s="311"/>
      <c r="C12" s="310" t="s">
        <v>86</v>
      </c>
      <c r="D12" s="306"/>
    </row>
    <row r="13" s="297" customFormat="1" ht="20.1" customHeight="1" spans="1:4">
      <c r="A13" s="310" t="s">
        <v>87</v>
      </c>
      <c r="B13" s="311">
        <v>24</v>
      </c>
      <c r="C13" s="310" t="s">
        <v>88</v>
      </c>
      <c r="D13" s="306"/>
    </row>
    <row r="14" s="297" customFormat="1" ht="20.1" customHeight="1" spans="1:4">
      <c r="A14" s="310" t="s">
        <v>89</v>
      </c>
      <c r="B14" s="311"/>
      <c r="C14" s="310" t="s">
        <v>90</v>
      </c>
      <c r="D14" s="311"/>
    </row>
    <row r="15" s="297" customFormat="1" ht="20.1" customHeight="1" spans="1:4">
      <c r="A15" s="309" t="s">
        <v>91</v>
      </c>
      <c r="B15" s="308">
        <v>133532</v>
      </c>
      <c r="C15" s="310" t="s">
        <v>92</v>
      </c>
      <c r="D15" s="311"/>
    </row>
    <row r="16" s="297" customFormat="1" ht="20.1" customHeight="1" spans="1:4">
      <c r="A16" s="310" t="s">
        <v>93</v>
      </c>
      <c r="B16" s="311">
        <v>133532</v>
      </c>
      <c r="C16" s="309" t="s">
        <v>94</v>
      </c>
      <c r="D16" s="312">
        <v>69479</v>
      </c>
    </row>
    <row r="17" s="297" customFormat="1" ht="20.1" customHeight="1" spans="1:4">
      <c r="A17" s="310" t="s">
        <v>95</v>
      </c>
      <c r="B17" s="311"/>
      <c r="C17" s="309" t="s">
        <v>96</v>
      </c>
      <c r="D17" s="313"/>
    </row>
    <row r="18" s="297" customFormat="1" ht="20.1" customHeight="1" spans="1:4">
      <c r="A18" s="310" t="s">
        <v>97</v>
      </c>
      <c r="B18" s="311"/>
      <c r="C18" s="309" t="s">
        <v>98</v>
      </c>
      <c r="D18" s="313"/>
    </row>
    <row r="19" s="297" customFormat="1" ht="20.1" customHeight="1" spans="1:4">
      <c r="A19" s="310" t="s">
        <v>99</v>
      </c>
      <c r="B19" s="311"/>
      <c r="C19" s="309" t="s">
        <v>100</v>
      </c>
      <c r="D19" s="313"/>
    </row>
    <row r="20" s="297" customFormat="1" ht="20.1" customHeight="1" spans="1:4">
      <c r="A20" s="309" t="s">
        <v>101</v>
      </c>
      <c r="B20" s="311"/>
      <c r="C20" s="314" t="s">
        <v>102</v>
      </c>
      <c r="D20" s="315">
        <f>D21</f>
        <v>47170</v>
      </c>
    </row>
    <row r="21" s="297" customFormat="1" ht="20.1" customHeight="1" spans="1:4">
      <c r="A21" s="310" t="s">
        <v>103</v>
      </c>
      <c r="B21" s="311"/>
      <c r="C21" s="309" t="s">
        <v>104</v>
      </c>
      <c r="D21" s="311">
        <f>D22</f>
        <v>47170</v>
      </c>
    </row>
    <row r="22" s="297" customFormat="1" ht="20.1" customHeight="1" spans="1:4">
      <c r="A22" s="310" t="s">
        <v>105</v>
      </c>
      <c r="B22" s="311"/>
      <c r="C22" s="310" t="s">
        <v>106</v>
      </c>
      <c r="D22" s="311">
        <v>47170</v>
      </c>
    </row>
    <row r="23" s="297" customFormat="1" ht="20.1" customHeight="1" spans="1:4">
      <c r="A23" s="310" t="s">
        <v>107</v>
      </c>
      <c r="B23" s="311"/>
      <c r="C23" s="310" t="s">
        <v>108</v>
      </c>
      <c r="D23" s="306"/>
    </row>
    <row r="24" s="297" customFormat="1" ht="20.1" customHeight="1" spans="1:4">
      <c r="A24" s="310" t="s">
        <v>109</v>
      </c>
      <c r="B24" s="311"/>
      <c r="C24" s="310" t="s">
        <v>110</v>
      </c>
      <c r="D24" s="306"/>
    </row>
    <row r="25" s="297" customFormat="1" ht="20.1" customHeight="1" spans="1:4">
      <c r="A25" s="309" t="s">
        <v>111</v>
      </c>
      <c r="B25" s="308">
        <v>8656</v>
      </c>
      <c r="C25" s="307" t="s">
        <v>112</v>
      </c>
      <c r="D25" s="306">
        <v>13000</v>
      </c>
    </row>
    <row r="26" s="297" customFormat="1" ht="20.1" customHeight="1" spans="1:4">
      <c r="A26" s="309" t="s">
        <v>113</v>
      </c>
      <c r="B26" s="165"/>
      <c r="C26" s="316"/>
      <c r="D26" s="306"/>
    </row>
    <row r="27" s="297" customFormat="1" ht="20.1" customHeight="1" spans="1:4">
      <c r="A27" s="309" t="s">
        <v>114</v>
      </c>
      <c r="B27" s="165"/>
      <c r="C27" s="316"/>
      <c r="D27" s="306"/>
    </row>
    <row r="28" s="297" customFormat="1" ht="20.1" customHeight="1" spans="1:4">
      <c r="A28" s="309" t="s">
        <v>115</v>
      </c>
      <c r="B28" s="165"/>
      <c r="C28" s="316"/>
      <c r="D28" s="306"/>
    </row>
    <row r="29" s="297" customFormat="1" ht="20.1" customHeight="1" spans="1:4">
      <c r="A29" s="317"/>
      <c r="B29" s="165"/>
      <c r="C29" s="316"/>
      <c r="D29" s="318"/>
    </row>
    <row r="30" s="297" customFormat="1" ht="20.1" customHeight="1" spans="1:4">
      <c r="A30" s="319"/>
      <c r="B30" s="306"/>
      <c r="C30" s="316"/>
      <c r="D30" s="318"/>
    </row>
    <row r="31" s="297" customFormat="1" ht="20.1" customHeight="1" spans="1:4">
      <c r="A31" s="38" t="s">
        <v>116</v>
      </c>
      <c r="B31" s="306">
        <f>B6+B5</f>
        <v>703020</v>
      </c>
      <c r="C31" s="39" t="s">
        <v>117</v>
      </c>
      <c r="D31" s="306">
        <f>D6+D5+D20+D25</f>
        <v>703020</v>
      </c>
    </row>
    <row r="35" spans="4:4">
      <c r="D35" s="548"/>
    </row>
    <row r="36" spans="3:3">
      <c r="C36" s="546"/>
    </row>
  </sheetData>
  <mergeCells count="2">
    <mergeCell ref="A2:D2"/>
    <mergeCell ref="C3:D3"/>
  </mergeCells>
  <printOptions horizontalCentered="1"/>
  <pageMargins left="0.39" right="0.39" top="0.59" bottom="0.79" header="0.39" footer="0.39"/>
  <pageSetup paperSize="9" scale="96" firstPageNumber="3" fitToHeight="2" orientation="portrait" useFirstPageNumber="1" horizontalDpi="600" verticalDpi="600"/>
  <headerFooter alignWithMargins="0">
    <oddFooter>&amp;C— &amp;"Times New Roman,常规"&amp;P&amp;"宋体,常规" —</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zoomScaleSheetLayoutView="60" workbookViewId="0">
      <selection activeCell="A2" sqref="A2:E2"/>
    </sheetView>
  </sheetViews>
  <sheetFormatPr defaultColWidth="8.75" defaultRowHeight="14.25" outlineLevelCol="6"/>
  <cols>
    <col min="1" max="1" width="35.625" style="406" customWidth="1"/>
    <col min="2" max="5" width="12.625" style="406" customWidth="1"/>
    <col min="6" max="6" width="9" style="406"/>
    <col min="7" max="7" width="9.5" style="406"/>
    <col min="8" max="32" width="9" style="406"/>
    <col min="33" max="16384" width="8.75" style="406"/>
  </cols>
  <sheetData>
    <row r="1" ht="20.1" customHeight="1" spans="1:1">
      <c r="A1" s="92" t="s">
        <v>1609</v>
      </c>
    </row>
    <row r="2" ht="39.95" customHeight="1" spans="1:5">
      <c r="A2" s="407" t="s">
        <v>1610</v>
      </c>
      <c r="B2" s="407"/>
      <c r="C2" s="407"/>
      <c r="D2" s="407"/>
      <c r="E2" s="407"/>
    </row>
    <row r="3" ht="20.1" customHeight="1" spans="5:5">
      <c r="E3" s="408" t="s">
        <v>4</v>
      </c>
    </row>
    <row r="4" ht="35.1" customHeight="1" spans="1:5">
      <c r="A4" s="6" t="s">
        <v>5</v>
      </c>
      <c r="B4" s="7" t="s">
        <v>6</v>
      </c>
      <c r="C4" s="7" t="s">
        <v>7</v>
      </c>
      <c r="D4" s="7" t="s">
        <v>8</v>
      </c>
      <c r="E4" s="42" t="s">
        <v>120</v>
      </c>
    </row>
    <row r="5" ht="24.95" customHeight="1" spans="1:6">
      <c r="A5" s="7" t="s">
        <v>1589</v>
      </c>
      <c r="B5" s="8">
        <v>11304</v>
      </c>
      <c r="C5" s="50">
        <v>14863</v>
      </c>
      <c r="D5" s="8">
        <v>14863</v>
      </c>
      <c r="E5" s="9">
        <f>D5/C5</f>
        <v>1</v>
      </c>
      <c r="F5" s="409"/>
    </row>
    <row r="6" ht="24.95" customHeight="1" spans="1:7">
      <c r="A6" s="7" t="s">
        <v>1590</v>
      </c>
      <c r="B6" s="410">
        <v>82039</v>
      </c>
      <c r="C6" s="50">
        <v>85598</v>
      </c>
      <c r="D6" s="8">
        <v>85598</v>
      </c>
      <c r="E6" s="9">
        <f>D6/C6</f>
        <v>1</v>
      </c>
      <c r="F6" s="409"/>
      <c r="G6" s="409"/>
    </row>
    <row r="7" s="405" customFormat="1" ht="24.95" customHeight="1" spans="1:6">
      <c r="A7" s="10" t="s">
        <v>1591</v>
      </c>
      <c r="B7" s="11"/>
      <c r="C7" s="47"/>
      <c r="D7" s="11"/>
      <c r="E7" s="12"/>
      <c r="F7" s="411"/>
    </row>
    <row r="8" ht="24.95" customHeight="1" spans="1:6">
      <c r="A8" s="10" t="s">
        <v>1592</v>
      </c>
      <c r="B8" s="412"/>
      <c r="C8" s="47"/>
      <c r="D8" s="11"/>
      <c r="E8" s="12"/>
      <c r="F8" s="409"/>
    </row>
    <row r="9" s="405" customFormat="1" ht="24.95" customHeight="1" spans="1:6">
      <c r="A9" s="10" t="s">
        <v>1593</v>
      </c>
      <c r="B9" s="11"/>
      <c r="C9" s="47"/>
      <c r="D9" s="11"/>
      <c r="E9" s="12"/>
      <c r="F9" s="411"/>
    </row>
    <row r="10" ht="24.95" customHeight="1" spans="1:6">
      <c r="A10" s="10" t="s">
        <v>1594</v>
      </c>
      <c r="B10" s="412"/>
      <c r="C10" s="47"/>
      <c r="D10" s="11"/>
      <c r="E10" s="12"/>
      <c r="F10" s="409"/>
    </row>
    <row r="11" s="405" customFormat="1" ht="24.95" customHeight="1" spans="1:6">
      <c r="A11" s="10" t="s">
        <v>1595</v>
      </c>
      <c r="B11" s="11"/>
      <c r="C11" s="47"/>
      <c r="D11" s="11"/>
      <c r="E11" s="12"/>
      <c r="F11" s="411"/>
    </row>
    <row r="12" ht="24.95" customHeight="1" spans="1:6">
      <c r="A12" s="10" t="s">
        <v>1596</v>
      </c>
      <c r="B12" s="412"/>
      <c r="C12" s="47"/>
      <c r="D12" s="11"/>
      <c r="E12" s="12"/>
      <c r="F12" s="409"/>
    </row>
    <row r="13" s="405" customFormat="1" ht="24.95" customHeight="1" spans="1:6">
      <c r="A13" s="10" t="s">
        <v>1597</v>
      </c>
      <c r="B13" s="11"/>
      <c r="C13" s="47"/>
      <c r="D13" s="11"/>
      <c r="E13" s="12"/>
      <c r="F13" s="411"/>
    </row>
    <row r="14" ht="24.95" customHeight="1" spans="1:6">
      <c r="A14" s="10" t="s">
        <v>1598</v>
      </c>
      <c r="B14" s="412"/>
      <c r="C14" s="47"/>
      <c r="D14" s="11"/>
      <c r="E14" s="12"/>
      <c r="F14" s="409"/>
    </row>
    <row r="15" s="405" customFormat="1" ht="24.95" customHeight="1" spans="1:6">
      <c r="A15" s="10" t="s">
        <v>1599</v>
      </c>
      <c r="B15" s="11"/>
      <c r="C15" s="47"/>
      <c r="D15" s="11"/>
      <c r="E15" s="12"/>
      <c r="F15" s="411"/>
    </row>
    <row r="16" ht="24.95" customHeight="1" spans="1:6">
      <c r="A16" s="10" t="s">
        <v>1600</v>
      </c>
      <c r="B16" s="412"/>
      <c r="C16" s="47"/>
      <c r="D16" s="11"/>
      <c r="E16" s="12"/>
      <c r="F16" s="409"/>
    </row>
    <row r="17" s="405" customFormat="1" ht="24.95" customHeight="1" spans="1:6">
      <c r="A17" s="10" t="s">
        <v>1601</v>
      </c>
      <c r="B17" s="11">
        <v>11304</v>
      </c>
      <c r="C17" s="47">
        <v>14862</v>
      </c>
      <c r="D17" s="47">
        <v>14862</v>
      </c>
      <c r="E17" s="12">
        <f>D17/C17</f>
        <v>1</v>
      </c>
      <c r="F17" s="411"/>
    </row>
    <row r="18" ht="24.95" customHeight="1" spans="1:6">
      <c r="A18" s="10" t="s">
        <v>1602</v>
      </c>
      <c r="B18" s="412">
        <v>82039</v>
      </c>
      <c r="C18" s="47">
        <v>85597</v>
      </c>
      <c r="D18" s="47">
        <v>85597</v>
      </c>
      <c r="E18" s="12">
        <f>D18/C18</f>
        <v>1</v>
      </c>
      <c r="F18" s="409"/>
    </row>
    <row r="19" spans="3:3">
      <c r="C19" s="409"/>
    </row>
    <row r="20" spans="3:3">
      <c r="C20" s="409"/>
    </row>
    <row r="31" spans="4:4">
      <c r="D31" s="413"/>
    </row>
  </sheetData>
  <mergeCells count="1">
    <mergeCell ref="A2:E2"/>
  </mergeCells>
  <printOptions horizontalCentered="1"/>
  <pageMargins left="0.39" right="0.39" top="0.59" bottom="0.79" header="0.39" footer="0.39"/>
  <pageSetup paperSize="9" firstPageNumber="38" orientation="portrait" blackAndWhite="1" useFirstPageNumber="1" horizontalDpi="600" verticalDpi="600"/>
  <headerFooter alignWithMargins="0">
    <oddFooter>&amp;C— &amp;"Times New Roman,常规"&amp;P&amp;"宋体,常规" —</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workbookViewId="0">
      <selection activeCell="E26" sqref="E26"/>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1611</v>
      </c>
      <c r="B11" s="149"/>
      <c r="C11" s="149"/>
      <c r="D11" s="149"/>
      <c r="E11" s="149"/>
      <c r="F11" s="149"/>
      <c r="G11" s="149"/>
    </row>
    <row r="14" ht="46.5" spans="1:1">
      <c r="A14" s="150" t="s">
        <v>1612</v>
      </c>
    </row>
    <row r="33" spans="4:4">
      <c r="D33" s="151"/>
    </row>
  </sheetData>
  <printOptions horizontalCentered="1"/>
  <pageMargins left="0.43" right="0.28" top="0.28" bottom="0.28" header="0.16" footer="0.2"/>
  <pageSetup paperSize="9" firstPageNumber="2" orientation="portrait" useFirstPageNumber="1" horizontalDpi="600" verticalDpi="600"/>
  <headerFooter alignWithMargins="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D34"/>
  <sheetViews>
    <sheetView showZeros="0" zoomScaleSheetLayoutView="60" workbookViewId="0">
      <selection activeCell="A2" sqref="A2:B2"/>
    </sheetView>
  </sheetViews>
  <sheetFormatPr defaultColWidth="8.75" defaultRowHeight="13.5" outlineLevelCol="3"/>
  <cols>
    <col min="1" max="1" width="35.625" style="129" customWidth="1"/>
    <col min="2" max="2" width="35.625" style="130" customWidth="1"/>
    <col min="3" max="3" width="9" style="129"/>
    <col min="4" max="4" width="10.375" style="129"/>
    <col min="5" max="32" width="9" style="129"/>
    <col min="33" max="16384" width="8.75" style="129"/>
  </cols>
  <sheetData>
    <row r="1" s="129" customFormat="1" ht="20.1" customHeight="1" spans="1:2">
      <c r="A1" s="92" t="s">
        <v>1613</v>
      </c>
      <c r="B1" s="130"/>
    </row>
    <row r="2" s="129" customFormat="1" ht="39.95" customHeight="1" spans="1:2">
      <c r="A2" s="131" t="s">
        <v>1614</v>
      </c>
      <c r="B2" s="131"/>
    </row>
    <row r="3" s="129" customFormat="1" ht="20.1" customHeight="1" spans="1:2">
      <c r="A3" s="402"/>
      <c r="B3" s="133" t="s">
        <v>4</v>
      </c>
    </row>
    <row r="4" s="129" customFormat="1" ht="35.1" customHeight="1" spans="1:2">
      <c r="A4" s="134" t="s">
        <v>1332</v>
      </c>
      <c r="B4" s="134" t="s">
        <v>8</v>
      </c>
    </row>
    <row r="5" s="129" customFormat="1" ht="24.95" customHeight="1" spans="1:2">
      <c r="A5" s="135" t="s">
        <v>1615</v>
      </c>
      <c r="B5" s="136">
        <f>'[9]1zx全县收入'!D32</f>
        <v>137000</v>
      </c>
    </row>
    <row r="6" s="129" customFormat="1" ht="24.95" customHeight="1" spans="1:2">
      <c r="A6" s="137" t="s">
        <v>1616</v>
      </c>
      <c r="B6" s="138">
        <f>'[9]4zx县级收入'!D32</f>
        <v>97000</v>
      </c>
    </row>
    <row r="7" s="129" customFormat="1" ht="24.95" customHeight="1" spans="1:2">
      <c r="A7" s="137" t="s">
        <v>1617</v>
      </c>
      <c r="B7" s="138">
        <f>B5-B6</f>
        <v>40000</v>
      </c>
    </row>
    <row r="8" s="129" customFormat="1" ht="24.95" customHeight="1" spans="1:2">
      <c r="A8" s="135" t="s">
        <v>1618</v>
      </c>
      <c r="B8" s="139">
        <f>'[9]16zx县级基金收入'!D23</f>
        <v>210128</v>
      </c>
    </row>
    <row r="9" s="129" customFormat="1" ht="24.95" customHeight="1" spans="1:2">
      <c r="A9" s="137" t="s">
        <v>1616</v>
      </c>
      <c r="B9" s="140">
        <v>210128</v>
      </c>
    </row>
    <row r="10" s="129" customFormat="1" ht="24.95" customHeight="1" spans="1:2">
      <c r="A10" s="137" t="s">
        <v>1617</v>
      </c>
      <c r="B10" s="140"/>
    </row>
    <row r="11" s="129" customFormat="1" ht="24.95" customHeight="1" spans="1:2">
      <c r="A11" s="135" t="s">
        <v>1619</v>
      </c>
      <c r="B11" s="139">
        <f>'[9]23zx全县国资收入'!D22</f>
        <v>80</v>
      </c>
    </row>
    <row r="12" s="129" customFormat="1" ht="24.95" customHeight="1" spans="1:2">
      <c r="A12" s="137" t="s">
        <v>1616</v>
      </c>
      <c r="B12" s="140">
        <v>80</v>
      </c>
    </row>
    <row r="13" s="129" customFormat="1" ht="24.95" customHeight="1" spans="1:2">
      <c r="A13" s="137" t="s">
        <v>1617</v>
      </c>
      <c r="B13" s="140">
        <f>B11-B12</f>
        <v>0</v>
      </c>
    </row>
    <row r="14" s="169" customFormat="1" ht="24.95" customHeight="1" spans="1:2">
      <c r="A14" s="404" t="s">
        <v>1620</v>
      </c>
      <c r="B14" s="136">
        <f>'[9]29zx全县社保基金收入'!D5</f>
        <v>42335</v>
      </c>
    </row>
    <row r="15" s="128" customFormat="1" ht="24.95" customHeight="1" spans="1:2">
      <c r="A15" s="137" t="s">
        <v>1616</v>
      </c>
      <c r="B15" s="138">
        <f>'[9]33zx县级社保基金收入'!D5</f>
        <v>42335</v>
      </c>
    </row>
    <row r="16" s="128" customFormat="1" ht="24.95" customHeight="1" spans="1:2">
      <c r="A16" s="137" t="s">
        <v>1617</v>
      </c>
      <c r="B16" s="140">
        <f>B14-B15</f>
        <v>0</v>
      </c>
    </row>
    <row r="17" s="128" customFormat="1" ht="24.95" customHeight="1" spans="1:2">
      <c r="A17" s="141"/>
      <c r="B17" s="138"/>
    </row>
    <row r="18" s="129" customFormat="1" ht="24.95" customHeight="1" spans="1:2">
      <c r="A18" s="134" t="s">
        <v>1621</v>
      </c>
      <c r="B18" s="136">
        <f t="shared" ref="B18:B20" si="0">B5+B8+B11+B14</f>
        <v>389543</v>
      </c>
    </row>
    <row r="19" s="129" customFormat="1" ht="24.95" customHeight="1" spans="1:2">
      <c r="A19" s="134" t="s">
        <v>1622</v>
      </c>
      <c r="B19" s="136">
        <f t="shared" si="0"/>
        <v>349543</v>
      </c>
    </row>
    <row r="20" s="129" customFormat="1" ht="24.95" customHeight="1" spans="1:2">
      <c r="A20" s="134" t="s">
        <v>1623</v>
      </c>
      <c r="B20" s="136">
        <f t="shared" si="0"/>
        <v>40000</v>
      </c>
    </row>
    <row r="21" s="129" customFormat="1" ht="30" customHeight="1" spans="1:2">
      <c r="A21" s="142"/>
      <c r="B21" s="143"/>
    </row>
    <row r="22" s="129" customFormat="1" spans="2:2">
      <c r="B22" s="130"/>
    </row>
    <row r="23" s="129" customFormat="1" spans="2:3">
      <c r="B23" s="130"/>
      <c r="C23" s="144"/>
    </row>
    <row r="24" s="129" customFormat="1" spans="2:2">
      <c r="B24" s="130"/>
    </row>
    <row r="25" s="129" customFormat="1" spans="2:2">
      <c r="B25" s="130"/>
    </row>
    <row r="26" s="129" customFormat="1" spans="2:2">
      <c r="B26" s="130"/>
    </row>
    <row r="27" s="129" customFormat="1" spans="2:2">
      <c r="B27" s="130"/>
    </row>
    <row r="28" s="129" customFormat="1" spans="2:2">
      <c r="B28" s="130"/>
    </row>
    <row r="29" s="129" customFormat="1" spans="2:2">
      <c r="B29" s="130"/>
    </row>
    <row r="30" s="129" customFormat="1" spans="2:2">
      <c r="B30" s="130"/>
    </row>
    <row r="31" s="129" customFormat="1" spans="2:2">
      <c r="B31" s="130"/>
    </row>
    <row r="32" s="129" customFormat="1" spans="2:2">
      <c r="B32" s="130"/>
    </row>
    <row r="33" s="129" customFormat="1" spans="2:2">
      <c r="B33" s="130"/>
    </row>
    <row r="34" s="129" customFormat="1" spans="2:4">
      <c r="B34" s="130"/>
      <c r="D34" s="145"/>
    </row>
  </sheetData>
  <mergeCells count="1">
    <mergeCell ref="A2:B2"/>
  </mergeCells>
  <printOptions horizontalCentered="1"/>
  <pageMargins left="0.39" right="0.39" top="0.59" bottom="0.79" header="0.39" footer="0.39"/>
  <pageSetup paperSize="9" firstPageNumber="39" orientation="portrait" useFirstPageNumber="1" horizontalDpi="600" verticalDpi="600"/>
  <headerFooter alignWithMargins="0">
    <oddFooter>&amp;C— &amp;"Times New Roman,常规"&amp;P&amp;"宋体,常规" —</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D34"/>
  <sheetViews>
    <sheetView showZeros="0" zoomScaleSheetLayoutView="60" workbookViewId="0">
      <selection activeCell="A2" sqref="A2:B2"/>
    </sheetView>
  </sheetViews>
  <sheetFormatPr defaultColWidth="8.75" defaultRowHeight="13.5" outlineLevelCol="3"/>
  <cols>
    <col min="1" max="1" width="35.625" style="129" customWidth="1"/>
    <col min="2" max="2" width="35.625" style="130" customWidth="1"/>
    <col min="3" max="3" width="9" style="129"/>
    <col min="4" max="4" width="10.375" style="129"/>
    <col min="5" max="32" width="9" style="129"/>
    <col min="33" max="16384" width="8.75" style="129"/>
  </cols>
  <sheetData>
    <row r="1" ht="20.1" customHeight="1" spans="1:1">
      <c r="A1" s="92" t="s">
        <v>1624</v>
      </c>
    </row>
    <row r="2" ht="39.95" customHeight="1" spans="1:2">
      <c r="A2" s="131" t="s">
        <v>1625</v>
      </c>
      <c r="B2" s="131"/>
    </row>
    <row r="3" ht="20.1" customHeight="1" spans="1:2">
      <c r="A3" s="402"/>
      <c r="B3" s="133" t="s">
        <v>4</v>
      </c>
    </row>
    <row r="4" ht="35.1" customHeight="1" spans="1:2">
      <c r="A4" s="134" t="s">
        <v>1332</v>
      </c>
      <c r="B4" s="134" t="s">
        <v>8</v>
      </c>
    </row>
    <row r="5" ht="24.95" customHeight="1" spans="1:2">
      <c r="A5" s="135" t="s">
        <v>1626</v>
      </c>
      <c r="B5" s="136">
        <f>'[9]2zx全县支出'!D31</f>
        <v>561208.2</v>
      </c>
    </row>
    <row r="6" ht="24.95" customHeight="1" spans="1:2">
      <c r="A6" s="137" t="s">
        <v>1627</v>
      </c>
      <c r="B6" s="138">
        <f>'[9]5zx县级支出'!D1277</f>
        <v>415879</v>
      </c>
    </row>
    <row r="7" ht="24.95" customHeight="1" spans="1:2">
      <c r="A7" s="137" t="s">
        <v>1628</v>
      </c>
      <c r="B7" s="138">
        <f>B5-B6</f>
        <v>145329.2</v>
      </c>
    </row>
    <row r="8" ht="24.95" customHeight="1" spans="1:2">
      <c r="A8" s="135" t="s">
        <v>1629</v>
      </c>
      <c r="B8" s="139">
        <f>'[9]14zx全县基金支出'!D41</f>
        <v>411125</v>
      </c>
    </row>
    <row r="9" ht="24.95" customHeight="1" spans="1:2">
      <c r="A9" s="137" t="s">
        <v>1627</v>
      </c>
      <c r="B9" s="140">
        <f>'[9]17zx县级基金支出'!D41</f>
        <v>411125</v>
      </c>
    </row>
    <row r="10" ht="24.95" customHeight="1" spans="1:2">
      <c r="A10" s="137" t="s">
        <v>1628</v>
      </c>
      <c r="B10" s="140">
        <f>B8-B9</f>
        <v>0</v>
      </c>
    </row>
    <row r="11" ht="24.95" customHeight="1" spans="1:2">
      <c r="A11" s="135" t="s">
        <v>1630</v>
      </c>
      <c r="B11" s="139">
        <f>'[9]24zx全县国资支出'!D5</f>
        <v>56</v>
      </c>
    </row>
    <row r="12" ht="24.95" customHeight="1" spans="1:2">
      <c r="A12" s="137" t="s">
        <v>1627</v>
      </c>
      <c r="B12" s="140">
        <f>'[9]27zx县级国资支出'!D5</f>
        <v>56</v>
      </c>
    </row>
    <row r="13" ht="24.95" customHeight="1" spans="1:2">
      <c r="A13" s="403" t="s">
        <v>1628</v>
      </c>
      <c r="B13" s="138">
        <f>B11-B12</f>
        <v>0</v>
      </c>
    </row>
    <row r="14" s="169" customFormat="1" ht="24.95" customHeight="1" spans="1:2">
      <c r="A14" s="404" t="s">
        <v>1631</v>
      </c>
      <c r="B14" s="136">
        <f>'[9]30zx全县社保基金支出'!D5</f>
        <v>27473</v>
      </c>
    </row>
    <row r="15" s="128" customFormat="1" ht="24.95" customHeight="1" spans="1:2">
      <c r="A15" s="141" t="s">
        <v>1627</v>
      </c>
      <c r="B15" s="138">
        <f>'[9]34zx县级社保基金支出'!D5</f>
        <v>27473</v>
      </c>
    </row>
    <row r="16" s="128" customFormat="1" ht="24.95" customHeight="1" spans="1:2">
      <c r="A16" s="141" t="s">
        <v>1628</v>
      </c>
      <c r="B16" s="138">
        <f>B14-B15</f>
        <v>0</v>
      </c>
    </row>
    <row r="17" s="128" customFormat="1" ht="24.95" customHeight="1" spans="1:2">
      <c r="A17" s="141"/>
      <c r="B17" s="138"/>
    </row>
    <row r="18" ht="24.95" customHeight="1" spans="1:2">
      <c r="A18" s="134" t="s">
        <v>1632</v>
      </c>
      <c r="B18" s="136">
        <f t="shared" ref="B18:B20" si="0">B5+B8+B11+B14</f>
        <v>999862.2</v>
      </c>
    </row>
    <row r="19" ht="24.95" customHeight="1" spans="1:2">
      <c r="A19" s="134" t="s">
        <v>1633</v>
      </c>
      <c r="B19" s="136">
        <f t="shared" si="0"/>
        <v>854533</v>
      </c>
    </row>
    <row r="20" ht="24.95" customHeight="1" spans="1:2">
      <c r="A20" s="134" t="s">
        <v>1634</v>
      </c>
      <c r="B20" s="136">
        <f t="shared" si="0"/>
        <v>145329.2</v>
      </c>
    </row>
    <row r="21" ht="30" customHeight="1" spans="1:2">
      <c r="A21" s="142"/>
      <c r="B21" s="143"/>
    </row>
    <row r="23" spans="3:3">
      <c r="C23" s="144"/>
    </row>
    <row r="34" spans="4:4">
      <c r="D34" s="145"/>
    </row>
  </sheetData>
  <mergeCells count="1">
    <mergeCell ref="A2:B2"/>
  </mergeCells>
  <printOptions horizontalCentered="1"/>
  <pageMargins left="0.39" right="0.39" top="0.59" bottom="0.79" header="0.39" footer="0.39"/>
  <pageSetup paperSize="9" firstPageNumber="40" orientation="portrait" useFirstPageNumber="1" horizontalDpi="600" verticalDpi="600"/>
  <headerFooter alignWithMargins="0">
    <oddFooter>&amp;C— &amp;"Times New Roman,常规"&amp;P&amp;"宋体,常规" —</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Zeros="0" zoomScaleSheetLayoutView="60" workbookViewId="0">
      <selection activeCell="A2" sqref="A2:O2"/>
    </sheetView>
  </sheetViews>
  <sheetFormatPr defaultColWidth="8.75" defaultRowHeight="14.25" outlineLevelRow="7"/>
  <cols>
    <col min="1" max="1" width="5.625" style="108" customWidth="1"/>
    <col min="2" max="2" width="15.625" style="108" customWidth="1"/>
    <col min="3" max="3" width="27.125" style="108" customWidth="1"/>
    <col min="4" max="4" width="28.75" style="108" customWidth="1"/>
    <col min="5" max="5" width="7.375" style="108" customWidth="1"/>
    <col min="6" max="6" width="13.25" style="108" customWidth="1"/>
    <col min="7" max="7" width="7.375" style="108" customWidth="1"/>
    <col min="8" max="8" width="4.875" style="108" customWidth="1"/>
    <col min="9" max="9" width="6.625" style="108" customWidth="1"/>
    <col min="10" max="10" width="6.375" style="108" customWidth="1"/>
    <col min="11" max="11" width="6.25" style="108" customWidth="1"/>
    <col min="12" max="14" width="6.375" style="108" customWidth="1"/>
    <col min="15" max="15" width="15.625" style="108" customWidth="1"/>
    <col min="16" max="32" width="9" style="108"/>
    <col min="33" max="16384" width="8.75" style="108"/>
  </cols>
  <sheetData>
    <row r="1" s="108" customFormat="1" ht="20.1" customHeight="1" spans="1:1">
      <c r="A1" s="392" t="s">
        <v>1635</v>
      </c>
    </row>
    <row r="2" s="108" customFormat="1" ht="39.95" customHeight="1" spans="1:15">
      <c r="A2" s="114" t="s">
        <v>1636</v>
      </c>
      <c r="B2" s="114"/>
      <c r="C2" s="114"/>
      <c r="D2" s="114"/>
      <c r="E2" s="114"/>
      <c r="F2" s="114"/>
      <c r="G2" s="114"/>
      <c r="H2" s="114"/>
      <c r="I2" s="114"/>
      <c r="J2" s="114"/>
      <c r="K2" s="114"/>
      <c r="L2" s="114"/>
      <c r="M2" s="114"/>
      <c r="N2" s="114"/>
      <c r="O2" s="114"/>
    </row>
    <row r="3" s="109" customFormat="1" ht="20.1" customHeight="1" spans="14:15">
      <c r="N3" s="396"/>
      <c r="O3" s="397" t="s">
        <v>4</v>
      </c>
    </row>
    <row r="4" s="109" customFormat="1" ht="24.95" customHeight="1" spans="1:15">
      <c r="A4" s="115" t="s">
        <v>1637</v>
      </c>
      <c r="B4" s="116" t="s">
        <v>1638</v>
      </c>
      <c r="C4" s="116" t="s">
        <v>1639</v>
      </c>
      <c r="D4" s="116" t="s">
        <v>1640</v>
      </c>
      <c r="E4" s="115" t="s">
        <v>1641</v>
      </c>
      <c r="F4" s="115" t="s">
        <v>1642</v>
      </c>
      <c r="G4" s="115" t="s">
        <v>1643</v>
      </c>
      <c r="H4" s="115"/>
      <c r="I4" s="115"/>
      <c r="J4" s="115"/>
      <c r="K4" s="115" t="s">
        <v>1644</v>
      </c>
      <c r="L4" s="115"/>
      <c r="M4" s="115"/>
      <c r="N4" s="115"/>
      <c r="O4" s="117" t="s">
        <v>10</v>
      </c>
    </row>
    <row r="5" s="391" customFormat="1" ht="24.95" customHeight="1" spans="1:15">
      <c r="A5" s="115"/>
      <c r="B5" s="116"/>
      <c r="C5" s="116"/>
      <c r="D5" s="116"/>
      <c r="E5" s="115"/>
      <c r="F5" s="115"/>
      <c r="G5" s="117" t="s">
        <v>1645</v>
      </c>
      <c r="H5" s="115" t="s">
        <v>1646</v>
      </c>
      <c r="I5" s="115" t="s">
        <v>1647</v>
      </c>
      <c r="J5" s="115" t="s">
        <v>1648</v>
      </c>
      <c r="K5" s="117" t="s">
        <v>1645</v>
      </c>
      <c r="L5" s="115" t="s">
        <v>1646</v>
      </c>
      <c r="M5" s="115" t="s">
        <v>1647</v>
      </c>
      <c r="N5" s="115" t="s">
        <v>1648</v>
      </c>
      <c r="O5" s="117"/>
    </row>
    <row r="6" s="81" customFormat="1" ht="102" customHeight="1" spans="1:16">
      <c r="A6" s="106">
        <v>1</v>
      </c>
      <c r="B6" s="120" t="s">
        <v>1649</v>
      </c>
      <c r="C6" s="120" t="s">
        <v>1650</v>
      </c>
      <c r="D6" s="120" t="s">
        <v>1651</v>
      </c>
      <c r="E6" s="121">
        <v>239839.84</v>
      </c>
      <c r="F6" s="122">
        <v>30000</v>
      </c>
      <c r="G6" s="393">
        <v>10000</v>
      </c>
      <c r="H6" s="394"/>
      <c r="I6" s="393">
        <v>10000</v>
      </c>
      <c r="J6" s="393"/>
      <c r="K6" s="393">
        <v>10000</v>
      </c>
      <c r="L6" s="398"/>
      <c r="M6" s="399">
        <v>10000</v>
      </c>
      <c r="N6" s="399"/>
      <c r="O6" s="399"/>
      <c r="P6" s="400"/>
    </row>
    <row r="7" s="81" customFormat="1" ht="102" customHeight="1" spans="1:16">
      <c r="A7" s="106">
        <v>2</v>
      </c>
      <c r="B7" s="120" t="s">
        <v>1652</v>
      </c>
      <c r="C7" s="120" t="s">
        <v>1653</v>
      </c>
      <c r="D7" s="120" t="s">
        <v>1654</v>
      </c>
      <c r="E7" s="121">
        <v>70035</v>
      </c>
      <c r="F7" s="122">
        <v>20000</v>
      </c>
      <c r="G7" s="395">
        <v>15000</v>
      </c>
      <c r="H7" s="394"/>
      <c r="I7" s="393">
        <v>15000</v>
      </c>
      <c r="J7" s="393"/>
      <c r="K7" s="395">
        <v>15000</v>
      </c>
      <c r="L7" s="398"/>
      <c r="M7" s="395">
        <v>15000</v>
      </c>
      <c r="N7" s="399"/>
      <c r="O7" s="399"/>
      <c r="P7" s="400"/>
    </row>
    <row r="8" s="108" customFormat="1" spans="16:16">
      <c r="P8" s="401"/>
    </row>
  </sheetData>
  <mergeCells count="10">
    <mergeCell ref="A2:O2"/>
    <mergeCell ref="G4:J4"/>
    <mergeCell ref="K4:N4"/>
    <mergeCell ref="A4:A5"/>
    <mergeCell ref="B4:B5"/>
    <mergeCell ref="C4:C5"/>
    <mergeCell ref="D4:D5"/>
    <mergeCell ref="E4:E5"/>
    <mergeCell ref="F4:F5"/>
    <mergeCell ref="O4:O5"/>
  </mergeCells>
  <printOptions horizontalCentered="1"/>
  <pageMargins left="0.39" right="0.39" top="0.59" bottom="0.79" header="0.39" footer="0.39"/>
  <pageSetup paperSize="9" scale="74" firstPageNumber="41" orientation="landscape" useFirstPageNumber="1" horizontalDpi="600" verticalDpi="600"/>
  <headerFooter>
    <oddFooter>&amp;C— &amp;P —</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
  <sheetViews>
    <sheetView zoomScaleSheetLayoutView="60" workbookViewId="0">
      <selection activeCell="A2" sqref="A2:E2"/>
    </sheetView>
  </sheetViews>
  <sheetFormatPr defaultColWidth="12.25" defaultRowHeight="14.25"/>
  <cols>
    <col min="1" max="1" width="30.625" style="380" customWidth="1"/>
    <col min="2" max="5" width="15.625" style="380" customWidth="1"/>
    <col min="6" max="32" width="9" style="380" customWidth="1"/>
    <col min="33" max="224" width="12.25" style="380" customWidth="1"/>
    <col min="225" max="254" width="9" style="380" customWidth="1"/>
    <col min="255" max="255" width="53.125" style="380" customWidth="1"/>
    <col min="256" max="16384" width="12.25" style="380"/>
  </cols>
  <sheetData>
    <row r="1" s="380" customFormat="1" ht="20.1" customHeight="1" spans="1:256">
      <c r="A1" s="381" t="s">
        <v>1655</v>
      </c>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380" customFormat="1" ht="39.95" customHeight="1" spans="1:256">
      <c r="A2" s="382" t="s">
        <v>1656</v>
      </c>
      <c r="B2" s="382"/>
      <c r="C2" s="382"/>
      <c r="D2" s="382"/>
      <c r="E2" s="382"/>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380" customFormat="1" ht="20.1" customHeight="1" spans="2:256">
      <c r="B3" s="383"/>
      <c r="C3" s="383"/>
      <c r="E3" s="384" t="s">
        <v>4</v>
      </c>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row>
    <row r="4" s="380" customFormat="1" ht="30" customHeight="1" spans="1:256">
      <c r="A4" s="385" t="s">
        <v>1657</v>
      </c>
      <c r="B4" s="385" t="s">
        <v>1658</v>
      </c>
      <c r="C4" s="385"/>
      <c r="D4" s="385"/>
      <c r="E4" s="386" t="s">
        <v>1659</v>
      </c>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380" customFormat="1" ht="30" customHeight="1" spans="1:256">
      <c r="A5" s="385"/>
      <c r="B5" s="385" t="s">
        <v>1660</v>
      </c>
      <c r="C5" s="385" t="s">
        <v>1661</v>
      </c>
      <c r="D5" s="385" t="s">
        <v>1662</v>
      </c>
      <c r="E5" s="387"/>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380" customFormat="1" ht="30" customHeight="1" spans="1:256">
      <c r="A6" s="388" t="s">
        <v>1334</v>
      </c>
      <c r="B6" s="389">
        <f t="shared" ref="B6:B9" si="0">C6++D6</f>
        <v>890805</v>
      </c>
      <c r="C6" s="389">
        <v>322628</v>
      </c>
      <c r="D6" s="389">
        <v>568177</v>
      </c>
      <c r="E6" s="389">
        <v>128882.87</v>
      </c>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380" customFormat="1" ht="30" customHeight="1" spans="1:256">
      <c r="A7" s="390" t="s">
        <v>1335</v>
      </c>
      <c r="B7" s="389">
        <f t="shared" si="0"/>
        <v>382852</v>
      </c>
      <c r="C7" s="389">
        <v>133532</v>
      </c>
      <c r="D7" s="389">
        <v>249320</v>
      </c>
      <c r="E7" s="389"/>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380" customFormat="1" ht="30" customHeight="1" spans="1:256">
      <c r="A8" s="388" t="s">
        <v>1336</v>
      </c>
      <c r="B8" s="389">
        <f t="shared" si="0"/>
        <v>57090</v>
      </c>
      <c r="C8" s="389">
        <v>47170</v>
      </c>
      <c r="D8" s="389">
        <v>9920</v>
      </c>
      <c r="E8" s="389"/>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380" customFormat="1" ht="30" customHeight="1" spans="1:256">
      <c r="A9" s="388" t="s">
        <v>1337</v>
      </c>
      <c r="B9" s="389">
        <f t="shared" si="0"/>
        <v>1216567</v>
      </c>
      <c r="C9" s="389">
        <f>C6+C7-C8</f>
        <v>408990</v>
      </c>
      <c r="D9" s="389">
        <f>D6+D7-D8</f>
        <v>807577</v>
      </c>
      <c r="E9" s="389">
        <v>128882.87</v>
      </c>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380" customFormat="1" ht="27.75" customHeight="1" spans="1:256">
      <c r="A10" s="381" t="s">
        <v>1338</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sheetData>
  <mergeCells count="4">
    <mergeCell ref="A2:E2"/>
    <mergeCell ref="B4:D4"/>
    <mergeCell ref="A4:A5"/>
    <mergeCell ref="E4:E5"/>
  </mergeCells>
  <printOptions horizontalCentered="1"/>
  <pageMargins left="0.39" right="0.39" top="0.59" bottom="0.79" header="0.39" footer="0.39"/>
  <pageSetup paperSize="9" scale="96" firstPageNumber="42" orientation="portrait" useFirstPageNumber="1" horizontalDpi="600" verticalDpi="600"/>
  <headerFooter alignWithMargins="0">
    <oddFooter>&amp;C— &amp;P —</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
  <sheetViews>
    <sheetView zoomScaleSheetLayoutView="60" workbookViewId="0">
      <selection activeCell="A2" sqref="A2:E2"/>
    </sheetView>
  </sheetViews>
  <sheetFormatPr defaultColWidth="12.25" defaultRowHeight="14.25"/>
  <cols>
    <col min="1" max="1" width="30.625" style="380" customWidth="1"/>
    <col min="2" max="5" width="15.625" style="380" customWidth="1"/>
    <col min="6" max="32" width="9" style="380" customWidth="1"/>
    <col min="33" max="224" width="12.25" style="380" customWidth="1"/>
    <col min="225" max="254" width="9" style="380" customWidth="1"/>
    <col min="255" max="255" width="53.125" style="380" customWidth="1"/>
    <col min="256" max="16384" width="12.25" style="380"/>
  </cols>
  <sheetData>
    <row r="1" s="380" customFormat="1" ht="20.1" customHeight="1" spans="1:256">
      <c r="A1" s="381" t="s">
        <v>1663</v>
      </c>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380" customFormat="1" ht="39.95" customHeight="1" spans="1:256">
      <c r="A2" s="382" t="s">
        <v>1664</v>
      </c>
      <c r="B2" s="382"/>
      <c r="C2" s="382"/>
      <c r="D2" s="382"/>
      <c r="E2" s="382"/>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380" customFormat="1" ht="20.1" customHeight="1" spans="2:256">
      <c r="B3" s="383"/>
      <c r="C3" s="383"/>
      <c r="E3" s="384" t="s">
        <v>4</v>
      </c>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row>
    <row r="4" s="380" customFormat="1" ht="30" customHeight="1" spans="1:256">
      <c r="A4" s="385" t="s">
        <v>1657</v>
      </c>
      <c r="B4" s="385" t="s">
        <v>1658</v>
      </c>
      <c r="C4" s="385"/>
      <c r="D4" s="385"/>
      <c r="E4" s="386" t="s">
        <v>1659</v>
      </c>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380" customFormat="1" ht="30" customHeight="1" spans="1:256">
      <c r="A5" s="385"/>
      <c r="B5" s="385" t="s">
        <v>1660</v>
      </c>
      <c r="C5" s="385" t="s">
        <v>1661</v>
      </c>
      <c r="D5" s="385" t="s">
        <v>1662</v>
      </c>
      <c r="E5" s="387"/>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380" customFormat="1" ht="30" customHeight="1" spans="1:256">
      <c r="A6" s="388" t="s">
        <v>1334</v>
      </c>
      <c r="B6" s="389">
        <f t="shared" ref="B6:B9" si="0">C6++D6</f>
        <v>890805</v>
      </c>
      <c r="C6" s="389">
        <v>322628</v>
      </c>
      <c r="D6" s="389">
        <v>568177</v>
      </c>
      <c r="E6" s="389">
        <v>128882.87</v>
      </c>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380" customFormat="1" ht="30" customHeight="1" spans="1:256">
      <c r="A7" s="390" t="s">
        <v>1335</v>
      </c>
      <c r="B7" s="389">
        <f t="shared" si="0"/>
        <v>382852</v>
      </c>
      <c r="C7" s="389">
        <v>133532</v>
      </c>
      <c r="D7" s="389">
        <v>249320</v>
      </c>
      <c r="E7" s="389"/>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380" customFormat="1" ht="30" customHeight="1" spans="1:256">
      <c r="A8" s="388" t="s">
        <v>1336</v>
      </c>
      <c r="B8" s="389">
        <f t="shared" si="0"/>
        <v>57090</v>
      </c>
      <c r="C8" s="389">
        <v>47170</v>
      </c>
      <c r="D8" s="389">
        <v>9920</v>
      </c>
      <c r="E8" s="389"/>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380" customFormat="1" ht="30" customHeight="1" spans="1:256">
      <c r="A9" s="388" t="s">
        <v>1337</v>
      </c>
      <c r="B9" s="389">
        <f t="shared" si="0"/>
        <v>1216567</v>
      </c>
      <c r="C9" s="389">
        <f>C6+C7-C8</f>
        <v>408990</v>
      </c>
      <c r="D9" s="389">
        <f>D6+D7-D8</f>
        <v>807577</v>
      </c>
      <c r="E9" s="389">
        <v>128882.87</v>
      </c>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380" customFormat="1" ht="27.75" customHeight="1" spans="1:256">
      <c r="A10" s="381" t="s">
        <v>1338</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sheetData>
  <mergeCells count="4">
    <mergeCell ref="A2:E2"/>
    <mergeCell ref="B4:D4"/>
    <mergeCell ref="A4:A5"/>
    <mergeCell ref="E4:E5"/>
  </mergeCells>
  <printOptions horizontalCentered="1"/>
  <pageMargins left="0.39" right="0.39" top="0.59" bottom="0.79" header="0.39" footer="0.39"/>
  <pageSetup paperSize="9" scale="96" firstPageNumber="43" orientation="portrait" useFirstPageNumber="1" horizontalDpi="600" verticalDpi="600"/>
  <headerFooter alignWithMargins="0">
    <oddFooter>&amp;C— &amp;P —</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
  <sheetViews>
    <sheetView zoomScaleSheetLayoutView="60" workbookViewId="0">
      <selection activeCell="A2" sqref="A2:C2"/>
    </sheetView>
  </sheetViews>
  <sheetFormatPr defaultColWidth="8.75" defaultRowHeight="14.25" outlineLevelRow="5" outlineLevelCol="3"/>
  <cols>
    <col min="1" max="1" width="35.625" style="369" customWidth="1"/>
    <col min="2" max="2" width="25.625" style="369" customWidth="1"/>
    <col min="3" max="3" width="25.625" style="368" customWidth="1"/>
    <col min="4" max="32" width="9" style="368"/>
    <col min="33" max="16384" width="8.75" style="368"/>
  </cols>
  <sheetData>
    <row r="1" s="368" customFormat="1" ht="20.1" customHeight="1" spans="1:2">
      <c r="A1" s="370" t="s">
        <v>1665</v>
      </c>
      <c r="B1" s="369"/>
    </row>
    <row r="2" s="368" customFormat="1" ht="39.95" customHeight="1" spans="1:3">
      <c r="A2" s="371" t="s">
        <v>1666</v>
      </c>
      <c r="B2" s="371"/>
      <c r="C2" s="371"/>
    </row>
    <row r="3" s="368" customFormat="1" ht="20.1" customHeight="1" spans="1:3">
      <c r="A3" s="372" t="s">
        <v>1341</v>
      </c>
      <c r="B3" s="369"/>
      <c r="C3" s="373" t="s">
        <v>4</v>
      </c>
    </row>
    <row r="4" s="368" customFormat="1" ht="39.95" customHeight="1" spans="1:3">
      <c r="A4" s="374" t="s">
        <v>1342</v>
      </c>
      <c r="B4" s="374" t="s">
        <v>1343</v>
      </c>
      <c r="C4" s="374" t="s">
        <v>1344</v>
      </c>
    </row>
    <row r="5" s="368" customFormat="1" ht="39.95" customHeight="1" spans="1:4">
      <c r="A5" s="375" t="s">
        <v>1345</v>
      </c>
      <c r="B5" s="376">
        <f>1216567+1600</f>
        <v>1218167</v>
      </c>
      <c r="C5" s="376">
        <v>1216567</v>
      </c>
      <c r="D5" s="377"/>
    </row>
    <row r="6" s="368" customFormat="1" ht="39.95" customHeight="1" spans="1:4">
      <c r="A6" s="378" t="s">
        <v>1307</v>
      </c>
      <c r="B6" s="379">
        <f>B5</f>
        <v>1218167</v>
      </c>
      <c r="C6" s="379">
        <f>C5</f>
        <v>1216567</v>
      </c>
      <c r="D6" s="377"/>
    </row>
  </sheetData>
  <mergeCells count="1">
    <mergeCell ref="A2:C2"/>
  </mergeCells>
  <printOptions horizontalCentered="1"/>
  <pageMargins left="0.39" right="0.39" top="0.59" bottom="0.79" header="0.39" footer="0.39"/>
  <pageSetup paperSize="9" firstPageNumber="44" orientation="portrait" useFirstPageNumber="1" horizontalDpi="600" verticalDpi="600"/>
  <headerFooter alignWithMargins="0">
    <oddFooter>&amp;C— &amp;P —</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3"/>
  <sheetViews>
    <sheetView zoomScaleSheetLayoutView="60" workbookViewId="0">
      <selection activeCell="E31" sqref="E31"/>
    </sheetView>
  </sheetViews>
  <sheetFormatPr defaultColWidth="9" defaultRowHeight="14.25" outlineLevelCol="6"/>
  <cols>
    <col min="1" max="1" width="86.75" style="128" customWidth="1"/>
    <col min="2" max="4" width="9.875" style="128" customWidth="1"/>
    <col min="5" max="16384" width="9" style="128"/>
  </cols>
  <sheetData>
    <row r="1" ht="18.75" spans="1:1">
      <c r="A1" s="147"/>
    </row>
    <row r="11" ht="37" customHeight="1" spans="1:7">
      <c r="A11" s="148" t="s">
        <v>1667</v>
      </c>
      <c r="B11" s="149"/>
      <c r="C11" s="149"/>
      <c r="D11" s="149"/>
      <c r="E11" s="149"/>
      <c r="F11" s="149"/>
      <c r="G11" s="149"/>
    </row>
    <row r="12" ht="37" customHeight="1"/>
    <row r="13" ht="37" customHeight="1"/>
    <row r="14" ht="46.5" spans="1:1">
      <c r="A14" s="150" t="s">
        <v>1</v>
      </c>
    </row>
    <row r="33" spans="4:4">
      <c r="D33" s="151"/>
    </row>
  </sheetData>
  <pageMargins left="0.75" right="0.75" top="1" bottom="1" header="0.5" footer="0.5"/>
  <pageSetup paperSize="9" orientation="portrait" horizontalDpi="600" verticalDpi="600"/>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F56"/>
  <sheetViews>
    <sheetView showGridLines="0" showZeros="0" zoomScaleSheetLayoutView="60" workbookViewId="0">
      <pane xSplit="1" ySplit="4" topLeftCell="B14" activePane="bottomRight" state="frozen"/>
      <selection/>
      <selection pane="topRight"/>
      <selection pane="bottomLeft"/>
      <selection pane="bottomRight" activeCell="A2" sqref="A2:E2"/>
    </sheetView>
  </sheetViews>
  <sheetFormatPr defaultColWidth="9" defaultRowHeight="14.25" outlineLevelCol="5"/>
  <cols>
    <col min="1" max="1" width="35.625" style="128" customWidth="1"/>
    <col min="2" max="4" width="12.625" style="128" customWidth="1"/>
    <col min="5" max="5" width="25.625" style="128" customWidth="1"/>
    <col min="6" max="16384" width="9" style="128"/>
  </cols>
  <sheetData>
    <row r="1" s="128" customFormat="1" ht="20.1" customHeight="1" spans="1:1">
      <c r="A1" s="108" t="s">
        <v>1668</v>
      </c>
    </row>
    <row r="2" s="128" customFormat="1" ht="39.95" customHeight="1" spans="1:5">
      <c r="A2" s="170" t="s">
        <v>1669</v>
      </c>
      <c r="B2" s="170"/>
      <c r="C2" s="170"/>
      <c r="D2" s="170"/>
      <c r="E2" s="170"/>
    </row>
    <row r="3" s="128" customFormat="1" ht="20.1" customHeight="1" spans="5:5">
      <c r="E3" s="171" t="s">
        <v>4</v>
      </c>
    </row>
    <row r="4" s="169" customFormat="1" ht="35.1" customHeight="1" spans="1:5">
      <c r="A4" s="6" t="s">
        <v>5</v>
      </c>
      <c r="B4" s="331" t="s">
        <v>1670</v>
      </c>
      <c r="C4" s="331" t="s">
        <v>1510</v>
      </c>
      <c r="D4" s="42" t="s">
        <v>1671</v>
      </c>
      <c r="E4" s="331" t="s">
        <v>10</v>
      </c>
    </row>
    <row r="5" s="128" customFormat="1" ht="24.95" customHeight="1" spans="1:5">
      <c r="A5" s="177" t="s">
        <v>11</v>
      </c>
      <c r="B5" s="241">
        <v>14125</v>
      </c>
      <c r="C5" s="241">
        <v>19962</v>
      </c>
      <c r="D5" s="180">
        <f t="shared" ref="D5:D17" si="0">C5/B5-1</f>
        <v>0.413238938053097</v>
      </c>
      <c r="E5" s="337"/>
    </row>
    <row r="6" s="128" customFormat="1" ht="24.95" customHeight="1" spans="1:5">
      <c r="A6" s="177" t="s">
        <v>12</v>
      </c>
      <c r="B6" s="241">
        <v>12136</v>
      </c>
      <c r="C6" s="241">
        <v>13562</v>
      </c>
      <c r="D6" s="180">
        <f t="shared" si="0"/>
        <v>0.117501647989453</v>
      </c>
      <c r="E6" s="337"/>
    </row>
    <row r="7" s="128" customFormat="1" ht="24.95" customHeight="1" spans="1:5">
      <c r="A7" s="177" t="s">
        <v>13</v>
      </c>
      <c r="B7" s="241"/>
      <c r="C7" s="241"/>
      <c r="D7" s="180"/>
      <c r="E7" s="337"/>
    </row>
    <row r="8" s="128" customFormat="1" ht="24.95" customHeight="1" spans="1:5">
      <c r="A8" s="177" t="s">
        <v>14</v>
      </c>
      <c r="B8" s="241">
        <v>2690</v>
      </c>
      <c r="C8" s="241">
        <v>3609</v>
      </c>
      <c r="D8" s="180">
        <f t="shared" si="0"/>
        <v>0.341635687732342</v>
      </c>
      <c r="E8" s="337"/>
    </row>
    <row r="9" s="128" customFormat="1" ht="24.95" customHeight="1" spans="1:6">
      <c r="A9" s="177" t="s">
        <v>15</v>
      </c>
      <c r="B9" s="241">
        <v>5622</v>
      </c>
      <c r="C9" s="241">
        <v>7888</v>
      </c>
      <c r="D9" s="180">
        <f t="shared" si="0"/>
        <v>0.403059409462825</v>
      </c>
      <c r="E9" s="177"/>
      <c r="F9" s="185"/>
    </row>
    <row r="10" s="128" customFormat="1" ht="24.95" customHeight="1" spans="1:6">
      <c r="A10" s="177" t="s">
        <v>16</v>
      </c>
      <c r="B10" s="241">
        <v>5267</v>
      </c>
      <c r="C10" s="241">
        <v>6146</v>
      </c>
      <c r="D10" s="180">
        <f t="shared" si="0"/>
        <v>0.166888171634707</v>
      </c>
      <c r="E10" s="177"/>
      <c r="F10" s="185"/>
    </row>
    <row r="11" s="128" customFormat="1" ht="24.95" customHeight="1" spans="1:6">
      <c r="A11" s="177" t="s">
        <v>17</v>
      </c>
      <c r="B11" s="241">
        <v>1706</v>
      </c>
      <c r="C11" s="241">
        <v>2196</v>
      </c>
      <c r="D11" s="180">
        <f t="shared" si="0"/>
        <v>0.287221570926143</v>
      </c>
      <c r="E11" s="177"/>
      <c r="F11" s="185"/>
    </row>
    <row r="12" s="128" customFormat="1" ht="24.95" customHeight="1" spans="1:6">
      <c r="A12" s="177" t="s">
        <v>18</v>
      </c>
      <c r="B12" s="241">
        <v>3647</v>
      </c>
      <c r="C12" s="241">
        <v>3418</v>
      </c>
      <c r="D12" s="180">
        <f t="shared" si="0"/>
        <v>-0.0627913353441184</v>
      </c>
      <c r="E12" s="177"/>
      <c r="F12" s="185"/>
    </row>
    <row r="13" s="128" customFormat="1" ht="24.95" customHeight="1" spans="1:6">
      <c r="A13" s="177" t="s">
        <v>19</v>
      </c>
      <c r="B13" s="241">
        <v>2029</v>
      </c>
      <c r="C13" s="241">
        <v>2503</v>
      </c>
      <c r="D13" s="180">
        <f t="shared" si="0"/>
        <v>0.233612617052735</v>
      </c>
      <c r="E13" s="177"/>
      <c r="F13" s="185"/>
    </row>
    <row r="14" s="128" customFormat="1" ht="24.95" customHeight="1" spans="1:6">
      <c r="A14" s="177" t="s">
        <v>20</v>
      </c>
      <c r="B14" s="241">
        <v>4149</v>
      </c>
      <c r="C14" s="241">
        <v>5807</v>
      </c>
      <c r="D14" s="180">
        <f t="shared" si="0"/>
        <v>0.399614364907207</v>
      </c>
      <c r="E14" s="177"/>
      <c r="F14" s="185"/>
    </row>
    <row r="15" s="128" customFormat="1" ht="24.95" customHeight="1" spans="1:6">
      <c r="A15" s="177" t="s">
        <v>21</v>
      </c>
      <c r="B15" s="241">
        <v>2544</v>
      </c>
      <c r="C15" s="241">
        <v>2963</v>
      </c>
      <c r="D15" s="180">
        <f t="shared" si="0"/>
        <v>0.164701257861635</v>
      </c>
      <c r="E15" s="177"/>
      <c r="F15" s="185"/>
    </row>
    <row r="16" s="128" customFormat="1" ht="24.95" customHeight="1" spans="1:6">
      <c r="A16" s="177" t="s">
        <v>22</v>
      </c>
      <c r="B16" s="241">
        <v>7472</v>
      </c>
      <c r="C16" s="241">
        <v>8437</v>
      </c>
      <c r="D16" s="180">
        <f t="shared" si="0"/>
        <v>0.129148822269807</v>
      </c>
      <c r="E16" s="177"/>
      <c r="F16" s="185"/>
    </row>
    <row r="17" s="128" customFormat="1" ht="24.95" customHeight="1" spans="1:6">
      <c r="A17" s="177" t="s">
        <v>23</v>
      </c>
      <c r="B17" s="241">
        <v>10148</v>
      </c>
      <c r="C17" s="241">
        <v>9447</v>
      </c>
      <c r="D17" s="180">
        <f t="shared" si="0"/>
        <v>-0.0690776507686244</v>
      </c>
      <c r="E17" s="177"/>
      <c r="F17" s="185"/>
    </row>
    <row r="18" s="128" customFormat="1" ht="24.95" customHeight="1" spans="1:6">
      <c r="A18" s="177" t="s">
        <v>24</v>
      </c>
      <c r="B18" s="241">
        <v>0</v>
      </c>
      <c r="C18" s="241"/>
      <c r="D18" s="180"/>
      <c r="E18" s="177"/>
      <c r="F18" s="185"/>
    </row>
    <row r="19" s="128" customFormat="1" ht="24.95" customHeight="1" spans="1:6">
      <c r="A19" s="177" t="s">
        <v>25</v>
      </c>
      <c r="B19" s="241">
        <v>247</v>
      </c>
      <c r="C19" s="241">
        <v>368</v>
      </c>
      <c r="D19" s="180">
        <f t="shared" ref="D19:D24" si="1">C19/B19-1</f>
        <v>0.489878542510122</v>
      </c>
      <c r="E19" s="177"/>
      <c r="F19" s="185"/>
    </row>
    <row r="20" s="128" customFormat="1" ht="24.95" customHeight="1" spans="1:6">
      <c r="A20" s="177" t="s">
        <v>26</v>
      </c>
      <c r="B20" s="241"/>
      <c r="C20" s="241"/>
      <c r="D20" s="180"/>
      <c r="E20" s="177"/>
      <c r="F20" s="185"/>
    </row>
    <row r="21" s="169" customFormat="1" ht="24.95" customHeight="1" spans="1:5">
      <c r="A21" s="344" t="s">
        <v>27</v>
      </c>
      <c r="B21" s="230">
        <f>SUM(B5:B20)</f>
        <v>71782</v>
      </c>
      <c r="C21" s="230">
        <f>SUM(C5:C20)</f>
        <v>86306</v>
      </c>
      <c r="D21" s="183">
        <f t="shared" si="1"/>
        <v>0.202334847176172</v>
      </c>
      <c r="E21" s="344"/>
    </row>
    <row r="22" s="128" customFormat="1" ht="24.95" customHeight="1" spans="1:5">
      <c r="A22" s="177" t="s">
        <v>28</v>
      </c>
      <c r="B22" s="241">
        <v>5970</v>
      </c>
      <c r="C22" s="241">
        <v>6370</v>
      </c>
      <c r="D22" s="180">
        <f t="shared" si="1"/>
        <v>0.067001675041876</v>
      </c>
      <c r="E22" s="177"/>
    </row>
    <row r="23" s="128" customFormat="1" ht="24.95" customHeight="1" spans="1:5">
      <c r="A23" s="177" t="s">
        <v>29</v>
      </c>
      <c r="B23" s="241">
        <v>1628</v>
      </c>
      <c r="C23" s="241">
        <v>1862</v>
      </c>
      <c r="D23" s="180">
        <f t="shared" si="1"/>
        <v>0.143734643734644</v>
      </c>
      <c r="E23" s="177"/>
    </row>
    <row r="24" s="128" customFormat="1" ht="24.95" customHeight="1" spans="1:5">
      <c r="A24" s="177" t="s">
        <v>30</v>
      </c>
      <c r="B24" s="241">
        <v>4944</v>
      </c>
      <c r="C24" s="241">
        <v>5520</v>
      </c>
      <c r="D24" s="180">
        <f t="shared" si="1"/>
        <v>0.116504854368932</v>
      </c>
      <c r="E24" s="177"/>
    </row>
    <row r="25" s="128" customFormat="1" ht="24.95" customHeight="1" spans="1:5">
      <c r="A25" s="177" t="s">
        <v>31</v>
      </c>
      <c r="B25" s="241">
        <v>0</v>
      </c>
      <c r="C25" s="241"/>
      <c r="D25" s="180"/>
      <c r="E25" s="177"/>
    </row>
    <row r="26" s="128" customFormat="1" ht="24.95" customHeight="1" spans="1:5">
      <c r="A26" s="177" t="s">
        <v>32</v>
      </c>
      <c r="B26" s="241">
        <v>43815</v>
      </c>
      <c r="C26" s="241">
        <v>36695</v>
      </c>
      <c r="D26" s="180">
        <f t="shared" ref="D26:D30" si="2">C26/B26-1</f>
        <v>-0.162501426452128</v>
      </c>
      <c r="E26" s="177"/>
    </row>
    <row r="27" s="128" customFormat="1" ht="24.95" customHeight="1" spans="1:5">
      <c r="A27" s="177" t="s">
        <v>33</v>
      </c>
      <c r="B27" s="241">
        <v>9</v>
      </c>
      <c r="C27" s="241"/>
      <c r="D27" s="180">
        <f t="shared" si="2"/>
        <v>-1</v>
      </c>
      <c r="E27" s="337"/>
    </row>
    <row r="28" s="128" customFormat="1" ht="24.95" customHeight="1" spans="1:5">
      <c r="A28" s="177" t="s">
        <v>34</v>
      </c>
      <c r="B28" s="241">
        <v>448</v>
      </c>
      <c r="C28" s="241">
        <v>597</v>
      </c>
      <c r="D28" s="180">
        <f t="shared" si="2"/>
        <v>0.332589285714286</v>
      </c>
      <c r="E28" s="337"/>
    </row>
    <row r="29" s="128" customFormat="1" ht="24.95" customHeight="1" spans="1:5">
      <c r="A29" s="177" t="s">
        <v>35</v>
      </c>
      <c r="B29" s="241">
        <v>8404</v>
      </c>
      <c r="C29" s="241">
        <v>8650</v>
      </c>
      <c r="D29" s="180">
        <f t="shared" si="2"/>
        <v>0.0292717753450737</v>
      </c>
      <c r="E29" s="337"/>
    </row>
    <row r="30" s="169" customFormat="1" ht="24.95" customHeight="1" spans="1:5">
      <c r="A30" s="344" t="s">
        <v>36</v>
      </c>
      <c r="B30" s="230">
        <f>SUM(B22:B29)</f>
        <v>65218</v>
      </c>
      <c r="C30" s="230">
        <f>SUM(C22:C29)</f>
        <v>59694</v>
      </c>
      <c r="D30" s="183">
        <f t="shared" si="2"/>
        <v>-0.0847005427949339</v>
      </c>
      <c r="E30" s="330"/>
    </row>
    <row r="31" s="169" customFormat="1" ht="24.95" customHeight="1" spans="1:5">
      <c r="A31" s="344"/>
      <c r="B31" s="230"/>
      <c r="C31" s="230"/>
      <c r="D31" s="183"/>
      <c r="E31" s="330"/>
    </row>
    <row r="32" s="169" customFormat="1" ht="39.95" customHeight="1" spans="1:5">
      <c r="A32" s="331" t="s">
        <v>37</v>
      </c>
      <c r="B32" s="230">
        <f>B21+B30</f>
        <v>137000</v>
      </c>
      <c r="C32" s="230">
        <f>C21+C30</f>
        <v>146000</v>
      </c>
      <c r="D32" s="183">
        <f>C32/B32-1</f>
        <v>0.0656934306569343</v>
      </c>
      <c r="E32" s="177"/>
    </row>
    <row r="34" s="128" customFormat="1" spans="3:4">
      <c r="C34" s="185"/>
      <c r="D34" s="185"/>
    </row>
    <row r="35" s="128" customFormat="1" spans="3:3">
      <c r="C35" s="185"/>
    </row>
    <row r="36" s="128" customFormat="1" spans="2:4">
      <c r="B36" s="185"/>
      <c r="C36" s="185"/>
      <c r="D36" s="346"/>
    </row>
    <row r="41" s="128" customFormat="1" spans="3:3">
      <c r="C41" s="185"/>
    </row>
    <row r="56" s="128" customFormat="1" spans="5:5">
      <c r="E56" s="128">
        <f>B54+B58+B59+B60</f>
        <v>0</v>
      </c>
    </row>
  </sheetData>
  <mergeCells count="1">
    <mergeCell ref="A2:E2"/>
  </mergeCells>
  <printOptions horizontalCentered="1"/>
  <pageMargins left="0.39" right="0.39" top="0.59" bottom="0.79" header="0.39" footer="0.39"/>
  <pageSetup paperSize="9" scale="87" firstPageNumber="45" orientation="portrait" useFirstPageNumber="1" horizontalDpi="600" verticalDpi="600"/>
  <headerFooter alignWithMargins="0">
    <oddFooter>&amp;C— &amp;"Times New Roman,常规"&amp;P&amp;"宋体,常规"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1"/>
  <sheetViews>
    <sheetView showGridLines="0" showZeros="0" zoomScaleSheetLayoutView="60" workbookViewId="0">
      <pane xSplit="1" ySplit="4" topLeftCell="B19" activePane="bottomRight" state="frozen"/>
      <selection/>
      <selection pane="topRight"/>
      <selection pane="bottomLeft"/>
      <selection pane="bottomRight" activeCell="L29" sqref="L29"/>
    </sheetView>
  </sheetViews>
  <sheetFormatPr defaultColWidth="9" defaultRowHeight="14.25"/>
  <cols>
    <col min="1" max="1" width="22" style="128" customWidth="1"/>
    <col min="2" max="5" width="9.5" style="128" customWidth="1"/>
    <col min="6" max="6" width="10.625" style="261" customWidth="1"/>
    <col min="7" max="16384" width="9" style="128"/>
  </cols>
  <sheetData>
    <row r="1" s="128" customFormat="1" ht="20.1" customHeight="1" spans="1:6">
      <c r="A1" s="108" t="s">
        <v>118</v>
      </c>
      <c r="F1" s="261"/>
    </row>
    <row r="2" s="128" customFormat="1" ht="39.95" customHeight="1" spans="1:6">
      <c r="A2" s="170" t="s">
        <v>119</v>
      </c>
      <c r="B2" s="170"/>
      <c r="C2" s="170"/>
      <c r="D2" s="170"/>
      <c r="E2" s="170"/>
      <c r="F2" s="170"/>
    </row>
    <row r="3" s="128" customFormat="1" ht="20.1" customHeight="1" spans="6:6">
      <c r="F3" s="171" t="s">
        <v>4</v>
      </c>
    </row>
    <row r="4" s="169" customFormat="1" ht="35.1" customHeight="1" spans="1:6">
      <c r="A4" s="6" t="s">
        <v>5</v>
      </c>
      <c r="B4" s="173" t="s">
        <v>6</v>
      </c>
      <c r="C4" s="173" t="s">
        <v>7</v>
      </c>
      <c r="D4" s="173" t="s">
        <v>8</v>
      </c>
      <c r="E4" s="42" t="s">
        <v>120</v>
      </c>
      <c r="F4" s="173" t="s">
        <v>10</v>
      </c>
    </row>
    <row r="5" s="128" customFormat="1" ht="24.95" customHeight="1" spans="1:6">
      <c r="A5" s="177" t="s">
        <v>11</v>
      </c>
      <c r="B5" s="241">
        <v>20136</v>
      </c>
      <c r="C5" s="241">
        <v>10136</v>
      </c>
      <c r="D5" s="241">
        <v>912</v>
      </c>
      <c r="E5" s="180">
        <f t="shared" ref="E5:E17" si="0">D5/C5</f>
        <v>0.0899763220205209</v>
      </c>
      <c r="F5" s="543"/>
    </row>
    <row r="6" s="128" customFormat="1" ht="24.95" customHeight="1" spans="1:6">
      <c r="A6" s="177" t="s">
        <v>12</v>
      </c>
      <c r="B6" s="241">
        <v>4326</v>
      </c>
      <c r="C6" s="241">
        <v>4326</v>
      </c>
      <c r="D6" s="241">
        <v>5155</v>
      </c>
      <c r="E6" s="180">
        <f t="shared" si="0"/>
        <v>1.19163199260287</v>
      </c>
      <c r="F6" s="543"/>
    </row>
    <row r="7" s="128" customFormat="1" ht="24.95" customHeight="1" spans="1:6">
      <c r="A7" s="177" t="s">
        <v>13</v>
      </c>
      <c r="B7" s="241"/>
      <c r="C7" s="241"/>
      <c r="D7" s="241"/>
      <c r="E7" s="180"/>
      <c r="F7" s="177"/>
    </row>
    <row r="8" s="128" customFormat="1" ht="24.95" customHeight="1" spans="1:6">
      <c r="A8" s="177" t="s">
        <v>14</v>
      </c>
      <c r="B8" s="241">
        <v>1054</v>
      </c>
      <c r="C8" s="277">
        <v>1054</v>
      </c>
      <c r="D8" s="277">
        <v>2620</v>
      </c>
      <c r="E8" s="180">
        <f t="shared" si="0"/>
        <v>2.48576850094877</v>
      </c>
      <c r="F8" s="543"/>
    </row>
    <row r="9" s="128" customFormat="1" ht="24.95" customHeight="1" spans="1:11">
      <c r="A9" s="177" t="s">
        <v>15</v>
      </c>
      <c r="B9" s="241">
        <v>593</v>
      </c>
      <c r="C9" s="277">
        <v>593</v>
      </c>
      <c r="D9" s="277">
        <v>1533</v>
      </c>
      <c r="E9" s="180">
        <f t="shared" si="0"/>
        <v>2.58516020236088</v>
      </c>
      <c r="F9" s="177"/>
      <c r="K9" s="169"/>
    </row>
    <row r="10" s="128" customFormat="1" ht="24.95" customHeight="1" spans="1:6">
      <c r="A10" s="177" t="s">
        <v>16</v>
      </c>
      <c r="B10" s="241">
        <v>2863</v>
      </c>
      <c r="C10" s="277">
        <v>2863</v>
      </c>
      <c r="D10" s="277">
        <v>2109</v>
      </c>
      <c r="E10" s="180">
        <f t="shared" si="0"/>
        <v>0.73663988822913</v>
      </c>
      <c r="F10" s="177"/>
    </row>
    <row r="11" s="128" customFormat="1" ht="24.95" customHeight="1" spans="1:6">
      <c r="A11" s="177" t="s">
        <v>17</v>
      </c>
      <c r="B11" s="241">
        <v>954</v>
      </c>
      <c r="C11" s="277">
        <v>954</v>
      </c>
      <c r="D11" s="277">
        <v>1298</v>
      </c>
      <c r="E11" s="180">
        <f t="shared" si="0"/>
        <v>1.36058700209644</v>
      </c>
      <c r="F11" s="543"/>
    </row>
    <row r="12" s="128" customFormat="1" ht="24.95" customHeight="1" spans="1:6">
      <c r="A12" s="177" t="s">
        <v>18</v>
      </c>
      <c r="B12" s="241">
        <v>2108</v>
      </c>
      <c r="C12" s="277">
        <v>2108</v>
      </c>
      <c r="D12" s="277">
        <v>1556</v>
      </c>
      <c r="E12" s="180">
        <f t="shared" si="0"/>
        <v>0.738140417457306</v>
      </c>
      <c r="F12" s="177"/>
    </row>
    <row r="13" s="128" customFormat="1" ht="24.95" customHeight="1" spans="1:6">
      <c r="A13" s="177" t="s">
        <v>19</v>
      </c>
      <c r="B13" s="241">
        <v>991</v>
      </c>
      <c r="C13" s="277">
        <v>991</v>
      </c>
      <c r="D13" s="277">
        <v>1185</v>
      </c>
      <c r="E13" s="180">
        <f t="shared" si="0"/>
        <v>1.19576185671039</v>
      </c>
      <c r="F13" s="177"/>
    </row>
    <row r="14" s="128" customFormat="1" ht="24.95" customHeight="1" spans="1:6">
      <c r="A14" s="177" t="s">
        <v>20</v>
      </c>
      <c r="B14" s="241">
        <v>18632</v>
      </c>
      <c r="C14" s="277">
        <v>8632</v>
      </c>
      <c r="D14" s="277">
        <v>2403</v>
      </c>
      <c r="E14" s="180">
        <f t="shared" si="0"/>
        <v>0.278382761816497</v>
      </c>
      <c r="F14" s="543"/>
    </row>
    <row r="15" s="128" customFormat="1" ht="24.95" customHeight="1" spans="1:6">
      <c r="A15" s="177" t="s">
        <v>21</v>
      </c>
      <c r="B15" s="241">
        <v>1063</v>
      </c>
      <c r="C15" s="241">
        <v>1063</v>
      </c>
      <c r="D15" s="241">
        <v>1204</v>
      </c>
      <c r="E15" s="180">
        <f t="shared" si="0"/>
        <v>1.13264346190028</v>
      </c>
      <c r="F15" s="177"/>
    </row>
    <row r="16" s="128" customFormat="1" ht="24.95" customHeight="1" spans="1:6">
      <c r="A16" s="177" t="s">
        <v>22</v>
      </c>
      <c r="B16" s="241">
        <v>2130</v>
      </c>
      <c r="C16" s="241">
        <v>2130</v>
      </c>
      <c r="D16" s="241">
        <v>5011</v>
      </c>
      <c r="E16" s="180">
        <f t="shared" si="0"/>
        <v>2.35258215962441</v>
      </c>
      <c r="F16" s="177"/>
    </row>
    <row r="17" s="128" customFormat="1" ht="24.95" customHeight="1" spans="1:6">
      <c r="A17" s="177" t="s">
        <v>23</v>
      </c>
      <c r="B17" s="241">
        <v>5051</v>
      </c>
      <c r="C17" s="241">
        <v>2051</v>
      </c>
      <c r="D17" s="241">
        <v>7789</v>
      </c>
      <c r="E17" s="180">
        <f t="shared" si="0"/>
        <v>3.79765967820575</v>
      </c>
      <c r="F17" s="177"/>
    </row>
    <row r="18" s="128" customFormat="1" ht="24.95" customHeight="1" spans="1:6">
      <c r="A18" s="177" t="s">
        <v>24</v>
      </c>
      <c r="B18" s="241"/>
      <c r="C18" s="241"/>
      <c r="D18" s="241"/>
      <c r="E18" s="180"/>
      <c r="F18" s="177"/>
    </row>
    <row r="19" s="128" customFormat="1" ht="24.95" customHeight="1" spans="1:6">
      <c r="A19" s="177" t="s">
        <v>25</v>
      </c>
      <c r="B19" s="241">
        <v>164</v>
      </c>
      <c r="C19" s="241">
        <v>164</v>
      </c>
      <c r="D19" s="241">
        <v>45</v>
      </c>
      <c r="E19" s="180">
        <f t="shared" ref="E19:E26" si="1">D19/C19</f>
        <v>0.274390243902439</v>
      </c>
      <c r="F19" s="177"/>
    </row>
    <row r="20" s="128" customFormat="1" ht="24.95" customHeight="1" spans="1:6">
      <c r="A20" s="177" t="s">
        <v>26</v>
      </c>
      <c r="B20" s="241"/>
      <c r="C20" s="241"/>
      <c r="D20" s="241"/>
      <c r="E20" s="180"/>
      <c r="F20" s="177"/>
    </row>
    <row r="21" s="169" customFormat="1" ht="24.95" customHeight="1" spans="1:6">
      <c r="A21" s="344" t="s">
        <v>27</v>
      </c>
      <c r="B21" s="230">
        <f t="shared" ref="B21:F21" si="2">SUM(B5:B20)</f>
        <v>60065</v>
      </c>
      <c r="C21" s="230">
        <f t="shared" si="2"/>
        <v>37065</v>
      </c>
      <c r="D21" s="230">
        <f t="shared" si="2"/>
        <v>32820</v>
      </c>
      <c r="E21" s="183">
        <f t="shared" si="1"/>
        <v>0.885471469040874</v>
      </c>
      <c r="F21" s="230">
        <f t="shared" si="2"/>
        <v>0</v>
      </c>
    </row>
    <row r="22" s="128" customFormat="1" ht="24.95" customHeight="1" spans="1:6">
      <c r="A22" s="177" t="s">
        <v>28</v>
      </c>
      <c r="B22" s="241">
        <v>2796</v>
      </c>
      <c r="C22" s="241">
        <v>2796</v>
      </c>
      <c r="D22" s="241">
        <v>6170</v>
      </c>
      <c r="E22" s="180">
        <f t="shared" si="1"/>
        <v>2.20672389127325</v>
      </c>
      <c r="F22" s="177"/>
    </row>
    <row r="23" s="128" customFormat="1" ht="24.95" customHeight="1" spans="1:6">
      <c r="A23" s="177" t="s">
        <v>29</v>
      </c>
      <c r="B23" s="241">
        <v>3171</v>
      </c>
      <c r="C23" s="241">
        <v>3171</v>
      </c>
      <c r="D23" s="241">
        <v>1669</v>
      </c>
      <c r="E23" s="180">
        <f t="shared" si="1"/>
        <v>0.52633238725954</v>
      </c>
      <c r="F23" s="543"/>
    </row>
    <row r="24" s="128" customFormat="1" ht="24.95" customHeight="1" spans="1:6">
      <c r="A24" s="177" t="s">
        <v>30</v>
      </c>
      <c r="B24" s="241">
        <v>8432</v>
      </c>
      <c r="C24" s="241">
        <v>8432</v>
      </c>
      <c r="D24" s="241">
        <v>4857</v>
      </c>
      <c r="E24" s="180">
        <f t="shared" si="1"/>
        <v>0.576019924098672</v>
      </c>
      <c r="F24" s="177"/>
    </row>
    <row r="25" s="128" customFormat="1" ht="24.95" customHeight="1" spans="1:6">
      <c r="A25" s="177" t="s">
        <v>31</v>
      </c>
      <c r="B25" s="241">
        <v>60</v>
      </c>
      <c r="C25" s="241">
        <v>60</v>
      </c>
      <c r="D25" s="241"/>
      <c r="E25" s="180">
        <f t="shared" si="1"/>
        <v>0</v>
      </c>
      <c r="F25" s="543"/>
    </row>
    <row r="26" s="128" customFormat="1" ht="24.95" customHeight="1" spans="1:6">
      <c r="A26" s="177" t="s">
        <v>32</v>
      </c>
      <c r="B26" s="241">
        <v>25703</v>
      </c>
      <c r="C26" s="241">
        <v>18703</v>
      </c>
      <c r="D26" s="241">
        <v>43270</v>
      </c>
      <c r="E26" s="180">
        <f t="shared" si="1"/>
        <v>2.31353258835481</v>
      </c>
      <c r="F26" s="177"/>
    </row>
    <row r="27" s="128" customFormat="1" ht="24.95" customHeight="1" spans="1:6">
      <c r="A27" s="177" t="s">
        <v>33</v>
      </c>
      <c r="B27" s="241"/>
      <c r="C27" s="241"/>
      <c r="D27" s="241">
        <v>9</v>
      </c>
      <c r="E27" s="180"/>
      <c r="F27" s="177"/>
    </row>
    <row r="28" s="128" customFormat="1" ht="24.95" customHeight="1" spans="1:6">
      <c r="A28" s="177" t="s">
        <v>34</v>
      </c>
      <c r="B28" s="241">
        <v>360</v>
      </c>
      <c r="C28" s="241">
        <v>360</v>
      </c>
      <c r="D28" s="241">
        <v>447</v>
      </c>
      <c r="E28" s="180">
        <f t="shared" ref="E28:E30" si="3">D28/C28</f>
        <v>1.24166666666667</v>
      </c>
      <c r="F28" s="543"/>
    </row>
    <row r="29" s="128" customFormat="1" ht="24.95" customHeight="1" spans="1:6">
      <c r="A29" s="177" t="s">
        <v>35</v>
      </c>
      <c r="B29" s="241">
        <v>3470</v>
      </c>
      <c r="C29" s="241">
        <v>3470</v>
      </c>
      <c r="D29" s="241">
        <v>7758</v>
      </c>
      <c r="E29" s="180">
        <f t="shared" si="3"/>
        <v>2.235734870317</v>
      </c>
      <c r="F29" s="177"/>
    </row>
    <row r="30" s="169" customFormat="1" ht="24.95" customHeight="1" spans="1:6">
      <c r="A30" s="344" t="s">
        <v>36</v>
      </c>
      <c r="B30" s="230">
        <f>SUM(B22:B29)</f>
        <v>43992</v>
      </c>
      <c r="C30" s="230">
        <f>SUM(C22:C29)</f>
        <v>36992</v>
      </c>
      <c r="D30" s="230">
        <f>SUM(D22:D29)</f>
        <v>64180</v>
      </c>
      <c r="E30" s="183">
        <f t="shared" si="3"/>
        <v>1.73496972318339</v>
      </c>
      <c r="F30" s="544"/>
    </row>
    <row r="31" s="169" customFormat="1" ht="27" customHeight="1" spans="1:6">
      <c r="A31" s="344"/>
      <c r="B31" s="230"/>
      <c r="C31" s="230">
        <v>0</v>
      </c>
      <c r="D31" s="230">
        <v>0</v>
      </c>
      <c r="E31" s="180"/>
      <c r="F31" s="543"/>
    </row>
    <row r="32" s="169" customFormat="1" ht="24.95" customHeight="1" spans="1:6">
      <c r="A32" s="331" t="s">
        <v>37</v>
      </c>
      <c r="B32" s="230">
        <f>B30+B21</f>
        <v>104057</v>
      </c>
      <c r="C32" s="230">
        <f>C30+C21</f>
        <v>74057</v>
      </c>
      <c r="D32" s="230">
        <f>D30+D21</f>
        <v>97000</v>
      </c>
      <c r="E32" s="183">
        <f>D32/C32</f>
        <v>1.3098019093401</v>
      </c>
      <c r="F32" s="544"/>
    </row>
    <row r="33" s="128" customFormat="1" spans="4:6">
      <c r="D33" s="545"/>
      <c r="F33" s="261"/>
    </row>
    <row r="34" s="128" customFormat="1" spans="4:6">
      <c r="D34" s="185"/>
      <c r="F34" s="261"/>
    </row>
    <row r="35" s="128" customFormat="1" spans="6:6">
      <c r="F35" s="261"/>
    </row>
    <row r="36" s="128" customFormat="1" spans="4:6">
      <c r="D36" s="185"/>
      <c r="F36" s="261"/>
    </row>
    <row r="37" s="128" customFormat="1" spans="6:6">
      <c r="F37" s="261"/>
    </row>
    <row r="38" s="128" customFormat="1" spans="6:6">
      <c r="F38" s="261"/>
    </row>
    <row r="39" s="128" customFormat="1" spans="6:6">
      <c r="F39" s="261"/>
    </row>
    <row r="40" s="128" customFormat="1" spans="6:6">
      <c r="F40" s="261"/>
    </row>
    <row r="41" s="128" customFormat="1" spans="6:6">
      <c r="F41" s="261"/>
    </row>
    <row r="42" s="128" customFormat="1" spans="6:6">
      <c r="F42" s="261"/>
    </row>
    <row r="43" s="128" customFormat="1" spans="6:6">
      <c r="F43" s="261"/>
    </row>
    <row r="44" s="128" customFormat="1" spans="6:6">
      <c r="F44" s="261"/>
    </row>
    <row r="45" s="128" customFormat="1" spans="6:6">
      <c r="F45" s="261"/>
    </row>
    <row r="46" s="128" customFormat="1" spans="6:6">
      <c r="F46" s="261"/>
    </row>
    <row r="47" s="128" customFormat="1" spans="6:6">
      <c r="F47" s="261"/>
    </row>
    <row r="48" s="128" customFormat="1" spans="6:6">
      <c r="F48" s="261"/>
    </row>
    <row r="49" s="128" customFormat="1" spans="6:6">
      <c r="F49" s="261"/>
    </row>
    <row r="50" s="128" customFormat="1" spans="6:6">
      <c r="F50" s="261"/>
    </row>
    <row r="51" s="128" customFormat="1" spans="4:6">
      <c r="D51" s="128">
        <f>B49+B53+B54+B55</f>
        <v>0</v>
      </c>
      <c r="F51" s="261"/>
    </row>
  </sheetData>
  <mergeCells count="1">
    <mergeCell ref="A2:F2"/>
  </mergeCells>
  <printOptions horizontalCentered="1"/>
  <pageMargins left="0.39" right="0.39" top="0.59" bottom="0.79" header="0.39" footer="0.39"/>
  <pageSetup paperSize="9" scale="88" firstPageNumber="5" orientation="portrait" useFirstPageNumber="1" horizontalDpi="600" verticalDpi="600"/>
  <headerFooter alignWithMargins="0">
    <oddFooter>&amp;C— &amp;"Times New Roman,常规"&amp;P&amp;"宋体,常规" —</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showGridLines="0" showZeros="0" zoomScaleSheetLayoutView="60" workbookViewId="0">
      <pane xSplit="1" ySplit="5" topLeftCell="B19" activePane="bottomRight" state="frozen"/>
      <selection/>
      <selection pane="topRight"/>
      <selection pane="bottomLeft"/>
      <selection pane="bottomRight" activeCell="E21" sqref="E21"/>
    </sheetView>
  </sheetViews>
  <sheetFormatPr defaultColWidth="9" defaultRowHeight="15" customHeight="1" outlineLevelCol="6"/>
  <cols>
    <col min="1" max="1" width="35.625" style="128" customWidth="1"/>
    <col min="2" max="3" width="15.625" style="128" customWidth="1"/>
    <col min="4" max="4" width="13.875" style="128" customWidth="1"/>
    <col min="5" max="16384" width="9" style="128"/>
  </cols>
  <sheetData>
    <row r="1" s="128" customFormat="1" ht="20.1" customHeight="1" spans="1:4">
      <c r="A1" s="357" t="s">
        <v>1672</v>
      </c>
      <c r="B1" s="358"/>
      <c r="C1" s="358"/>
      <c r="D1" s="358"/>
    </row>
    <row r="2" s="128" customFormat="1" ht="39.95" customHeight="1" spans="1:7">
      <c r="A2" s="359" t="s">
        <v>1673</v>
      </c>
      <c r="B2" s="359"/>
      <c r="C2" s="359"/>
      <c r="D2" s="359"/>
      <c r="E2" s="359"/>
      <c r="F2" s="359"/>
      <c r="G2" s="359"/>
    </row>
    <row r="3" s="128" customFormat="1" ht="20.1" customHeight="1" spans="4:4">
      <c r="D3" s="360" t="s">
        <v>1674</v>
      </c>
    </row>
    <row r="4" s="128" customFormat="1" ht="24.95" customHeight="1" spans="1:7">
      <c r="A4" s="173" t="s">
        <v>1675</v>
      </c>
      <c r="B4" s="331" t="s">
        <v>1510</v>
      </c>
      <c r="C4" s="331"/>
      <c r="D4" s="331"/>
      <c r="E4" s="331"/>
      <c r="F4" s="331"/>
      <c r="G4" s="331"/>
    </row>
    <row r="5" s="320" customFormat="1" ht="28" customHeight="1" spans="1:7">
      <c r="A5" s="173"/>
      <c r="B5" s="331" t="s">
        <v>1660</v>
      </c>
      <c r="C5" s="331" t="s">
        <v>1676</v>
      </c>
      <c r="D5" s="331" t="s">
        <v>79</v>
      </c>
      <c r="E5" s="331" t="s">
        <v>1677</v>
      </c>
      <c r="F5" s="331" t="s">
        <v>83</v>
      </c>
      <c r="G5" s="331" t="s">
        <v>1678</v>
      </c>
    </row>
    <row r="6" s="108" customFormat="1" ht="24.95" customHeight="1" spans="1:7">
      <c r="A6" s="361" t="s">
        <v>41</v>
      </c>
      <c r="B6" s="362">
        <v>51444.2</v>
      </c>
      <c r="C6" s="362">
        <v>28444.2</v>
      </c>
      <c r="D6" s="362">
        <v>0</v>
      </c>
      <c r="E6" s="362">
        <v>0</v>
      </c>
      <c r="F6" s="362">
        <v>23000</v>
      </c>
      <c r="G6" s="362">
        <v>0</v>
      </c>
    </row>
    <row r="7" s="108" customFormat="1" ht="24.95" customHeight="1" spans="1:7">
      <c r="A7" s="361" t="s">
        <v>42</v>
      </c>
      <c r="B7" s="362">
        <v>0</v>
      </c>
      <c r="C7" s="362">
        <v>0</v>
      </c>
      <c r="D7" s="362">
        <v>0</v>
      </c>
      <c r="E7" s="362">
        <v>0</v>
      </c>
      <c r="F7" s="362">
        <v>0</v>
      </c>
      <c r="G7" s="362">
        <v>0</v>
      </c>
    </row>
    <row r="8" s="108" customFormat="1" ht="24.95" customHeight="1" spans="1:7">
      <c r="A8" s="361" t="s">
        <v>43</v>
      </c>
      <c r="B8" s="362">
        <v>92</v>
      </c>
      <c r="C8" s="362">
        <v>92</v>
      </c>
      <c r="D8" s="362">
        <v>0</v>
      </c>
      <c r="E8" s="362">
        <v>0</v>
      </c>
      <c r="F8" s="362">
        <v>0</v>
      </c>
      <c r="G8" s="362">
        <v>0</v>
      </c>
    </row>
    <row r="9" s="108" customFormat="1" ht="24.95" customHeight="1" spans="1:7">
      <c r="A9" s="361" t="s">
        <v>44</v>
      </c>
      <c r="B9" s="362">
        <v>15163.22</v>
      </c>
      <c r="C9" s="362">
        <v>15163.22</v>
      </c>
      <c r="D9" s="362">
        <v>0</v>
      </c>
      <c r="E9" s="362">
        <v>0</v>
      </c>
      <c r="F9" s="362">
        <v>0</v>
      </c>
      <c r="G9" s="362">
        <v>0</v>
      </c>
    </row>
    <row r="10" s="108" customFormat="1" ht="24.95" customHeight="1" spans="1:7">
      <c r="A10" s="361" t="s">
        <v>45</v>
      </c>
      <c r="B10" s="362">
        <v>91247.6</v>
      </c>
      <c r="C10" s="362">
        <v>91247.6</v>
      </c>
      <c r="D10" s="362">
        <v>0</v>
      </c>
      <c r="E10" s="362">
        <v>0</v>
      </c>
      <c r="F10" s="362">
        <v>0</v>
      </c>
      <c r="G10" s="362">
        <v>0</v>
      </c>
    </row>
    <row r="11" s="108" customFormat="1" ht="24.95" customHeight="1" spans="1:7">
      <c r="A11" s="361" t="s">
        <v>46</v>
      </c>
      <c r="B11" s="362">
        <v>928.41</v>
      </c>
      <c r="C11" s="362">
        <v>928.41</v>
      </c>
      <c r="D11" s="362">
        <v>0</v>
      </c>
      <c r="E11" s="362">
        <v>0</v>
      </c>
      <c r="F11" s="362">
        <v>0</v>
      </c>
      <c r="G11" s="362">
        <v>0</v>
      </c>
    </row>
    <row r="12" s="108" customFormat="1" ht="24.95" customHeight="1" spans="1:7">
      <c r="A12" s="361" t="s">
        <v>47</v>
      </c>
      <c r="B12" s="362">
        <v>3968.29</v>
      </c>
      <c r="C12" s="362">
        <v>3968.29</v>
      </c>
      <c r="D12" s="362">
        <v>0</v>
      </c>
      <c r="E12" s="362">
        <v>0</v>
      </c>
      <c r="F12" s="362">
        <v>0</v>
      </c>
      <c r="G12" s="362">
        <v>0</v>
      </c>
    </row>
    <row r="13" s="108" customFormat="1" ht="24.95" customHeight="1" spans="1:7">
      <c r="A13" s="361" t="s">
        <v>48</v>
      </c>
      <c r="B13" s="362">
        <v>55776.61</v>
      </c>
      <c r="C13" s="362">
        <v>55776.61</v>
      </c>
      <c r="D13" s="362">
        <v>0</v>
      </c>
      <c r="E13" s="362">
        <v>0</v>
      </c>
      <c r="F13" s="362">
        <v>0</v>
      </c>
      <c r="G13" s="362">
        <v>0</v>
      </c>
    </row>
    <row r="14" s="128" customFormat="1" ht="24.95" customHeight="1" spans="1:7">
      <c r="A14" s="361" t="s">
        <v>49</v>
      </c>
      <c r="B14" s="362">
        <v>46027.21</v>
      </c>
      <c r="C14" s="362">
        <v>46027.21</v>
      </c>
      <c r="D14" s="362">
        <v>0</v>
      </c>
      <c r="E14" s="362">
        <v>0</v>
      </c>
      <c r="F14" s="362">
        <v>0</v>
      </c>
      <c r="G14" s="362">
        <v>0</v>
      </c>
    </row>
    <row r="15" s="128" customFormat="1" ht="24.95" customHeight="1" spans="1:7">
      <c r="A15" s="361" t="s">
        <v>50</v>
      </c>
      <c r="B15" s="362">
        <v>8151.56</v>
      </c>
      <c r="C15" s="362">
        <v>5151.56</v>
      </c>
      <c r="D15" s="362">
        <v>3000</v>
      </c>
      <c r="E15" s="362">
        <v>0</v>
      </c>
      <c r="F15" s="362">
        <v>0</v>
      </c>
      <c r="G15" s="362">
        <v>0</v>
      </c>
    </row>
    <row r="16" s="128" customFormat="1" ht="24.95" customHeight="1" spans="1:7">
      <c r="A16" s="361" t="s">
        <v>51</v>
      </c>
      <c r="B16" s="362">
        <v>7069.18</v>
      </c>
      <c r="C16" s="362">
        <v>6069.18</v>
      </c>
      <c r="D16" s="362">
        <v>1000</v>
      </c>
      <c r="E16" s="362">
        <v>0</v>
      </c>
      <c r="F16" s="362">
        <v>0</v>
      </c>
      <c r="G16" s="362">
        <v>0</v>
      </c>
    </row>
    <row r="17" s="128" customFormat="1" ht="24.95" customHeight="1" spans="1:7">
      <c r="A17" s="361" t="s">
        <v>52</v>
      </c>
      <c r="B17" s="362">
        <v>61253.48</v>
      </c>
      <c r="C17" s="362">
        <v>54253.48</v>
      </c>
      <c r="D17" s="362">
        <v>7000</v>
      </c>
      <c r="E17" s="362">
        <v>0</v>
      </c>
      <c r="F17" s="362">
        <v>0</v>
      </c>
      <c r="G17" s="362">
        <v>0</v>
      </c>
    </row>
    <row r="18" s="128" customFormat="1" ht="24.95" customHeight="1" spans="1:7">
      <c r="A18" s="361" t="s">
        <v>53</v>
      </c>
      <c r="B18" s="362">
        <v>7313.49</v>
      </c>
      <c r="C18" s="362">
        <v>7313.49</v>
      </c>
      <c r="D18" s="362">
        <v>0</v>
      </c>
      <c r="E18" s="362">
        <v>0</v>
      </c>
      <c r="F18" s="362">
        <v>0</v>
      </c>
      <c r="G18" s="362">
        <v>0</v>
      </c>
    </row>
    <row r="19" s="128" customFormat="1" ht="24.95" customHeight="1" spans="1:7">
      <c r="A19" s="363" t="s">
        <v>1679</v>
      </c>
      <c r="B19" s="362">
        <v>3662.55</v>
      </c>
      <c r="C19" s="362">
        <v>2638.55</v>
      </c>
      <c r="D19" s="362">
        <v>1000</v>
      </c>
      <c r="E19" s="362">
        <v>0</v>
      </c>
      <c r="F19" s="362">
        <v>24</v>
      </c>
      <c r="G19" s="362">
        <v>0</v>
      </c>
    </row>
    <row r="20" s="128" customFormat="1" ht="24.95" customHeight="1" spans="1:7">
      <c r="A20" s="363" t="s">
        <v>55</v>
      </c>
      <c r="B20" s="362">
        <v>837.6</v>
      </c>
      <c r="C20" s="362">
        <v>837.6</v>
      </c>
      <c r="D20" s="362">
        <v>0</v>
      </c>
      <c r="E20" s="362">
        <v>0</v>
      </c>
      <c r="F20" s="362">
        <v>0</v>
      </c>
      <c r="G20" s="362">
        <v>0</v>
      </c>
    </row>
    <row r="21" s="128" customFormat="1" ht="24.95" customHeight="1" spans="1:7">
      <c r="A21" s="363" t="s">
        <v>56</v>
      </c>
      <c r="B21" s="362">
        <v>513.66</v>
      </c>
      <c r="C21" s="362">
        <v>513.66</v>
      </c>
      <c r="D21" s="362">
        <v>0</v>
      </c>
      <c r="E21" s="362">
        <v>0</v>
      </c>
      <c r="F21" s="362">
        <v>0</v>
      </c>
      <c r="G21" s="362">
        <v>0</v>
      </c>
    </row>
    <row r="22" s="128" customFormat="1" ht="24.95" customHeight="1" spans="1:7">
      <c r="A22" s="363" t="s">
        <v>57</v>
      </c>
      <c r="B22" s="362">
        <v>0</v>
      </c>
      <c r="C22" s="362">
        <v>0</v>
      </c>
      <c r="D22" s="362">
        <v>0</v>
      </c>
      <c r="E22" s="362">
        <v>0</v>
      </c>
      <c r="F22" s="362">
        <v>0</v>
      </c>
      <c r="G22" s="362">
        <v>0</v>
      </c>
    </row>
    <row r="23" s="128" customFormat="1" ht="24.95" customHeight="1" spans="1:7">
      <c r="A23" s="363" t="s">
        <v>1680</v>
      </c>
      <c r="B23" s="362">
        <v>3774.14</v>
      </c>
      <c r="C23" s="362">
        <v>3774.14</v>
      </c>
      <c r="D23" s="362">
        <v>0</v>
      </c>
      <c r="E23" s="362">
        <v>0</v>
      </c>
      <c r="F23" s="362">
        <v>0</v>
      </c>
      <c r="G23" s="362">
        <v>0</v>
      </c>
    </row>
    <row r="24" s="128" customFormat="1" ht="24.95" customHeight="1" spans="1:7">
      <c r="A24" s="363" t="s">
        <v>59</v>
      </c>
      <c r="B24" s="362">
        <v>16951.82</v>
      </c>
      <c r="C24" s="362">
        <v>14951.82</v>
      </c>
      <c r="D24" s="362">
        <v>2000</v>
      </c>
      <c r="E24" s="362">
        <v>0</v>
      </c>
      <c r="F24" s="362">
        <v>0</v>
      </c>
      <c r="G24" s="362">
        <v>0</v>
      </c>
    </row>
    <row r="25" s="128" customFormat="1" ht="24.95" customHeight="1" spans="1:7">
      <c r="A25" s="363" t="s">
        <v>60</v>
      </c>
      <c r="B25" s="362">
        <v>3720.29</v>
      </c>
      <c r="C25" s="362">
        <v>3720.29</v>
      </c>
      <c r="D25" s="362">
        <v>0</v>
      </c>
      <c r="E25" s="362">
        <v>0</v>
      </c>
      <c r="F25" s="362">
        <v>0</v>
      </c>
      <c r="G25" s="362">
        <v>0</v>
      </c>
    </row>
    <row r="26" s="128" customFormat="1" ht="24.95" customHeight="1" spans="1:7">
      <c r="A26" s="363" t="s">
        <v>61</v>
      </c>
      <c r="B26" s="362">
        <v>50054.67</v>
      </c>
      <c r="C26" s="362">
        <v>36054.67</v>
      </c>
      <c r="D26" s="362">
        <v>1000</v>
      </c>
      <c r="E26" s="362">
        <v>13000</v>
      </c>
      <c r="F26" s="362">
        <v>0</v>
      </c>
      <c r="G26" s="362">
        <v>0</v>
      </c>
    </row>
    <row r="27" s="128" customFormat="1" ht="24.95" customHeight="1" spans="1:7">
      <c r="A27" s="363" t="s">
        <v>62</v>
      </c>
      <c r="B27" s="362">
        <v>4700</v>
      </c>
      <c r="C27" s="362">
        <v>4700</v>
      </c>
      <c r="D27" s="362"/>
      <c r="E27" s="362"/>
      <c r="F27" s="362"/>
      <c r="G27" s="362"/>
    </row>
    <row r="28" s="128" customFormat="1" ht="24.95" customHeight="1" spans="1:7">
      <c r="A28" s="364" t="s">
        <v>1681</v>
      </c>
      <c r="B28" s="362">
        <v>48818</v>
      </c>
      <c r="C28" s="362">
        <v>48818</v>
      </c>
      <c r="D28" s="362"/>
      <c r="E28" s="362"/>
      <c r="F28" s="362"/>
      <c r="G28" s="362"/>
    </row>
    <row r="29" s="128" customFormat="1" ht="24.95" customHeight="1" spans="1:7">
      <c r="A29" s="363" t="s">
        <v>1682</v>
      </c>
      <c r="B29" s="362">
        <v>13350</v>
      </c>
      <c r="C29" s="362">
        <v>13350</v>
      </c>
      <c r="D29" s="362">
        <v>0</v>
      </c>
      <c r="E29" s="362">
        <v>0</v>
      </c>
      <c r="F29" s="362">
        <v>0</v>
      </c>
      <c r="G29" s="362">
        <v>0</v>
      </c>
    </row>
    <row r="30" s="128" customFormat="1" ht="24.95" customHeight="1" spans="1:2">
      <c r="A30" s="364" t="s">
        <v>1683</v>
      </c>
      <c r="B30" s="362">
        <v>0</v>
      </c>
    </row>
    <row r="31" s="128" customFormat="1" ht="24.95" customHeight="1" spans="1:7">
      <c r="A31" s="364"/>
      <c r="B31" s="362"/>
      <c r="C31" s="362"/>
      <c r="D31" s="362"/>
      <c r="E31" s="362"/>
      <c r="F31" s="362"/>
      <c r="G31" s="362"/>
    </row>
    <row r="32" s="128" customFormat="1" ht="24.95" customHeight="1" spans="1:7">
      <c r="A32" s="173" t="s">
        <v>66</v>
      </c>
      <c r="B32" s="365">
        <f>SUM(B6:B30)</f>
        <v>494817.98</v>
      </c>
      <c r="C32" s="365">
        <f t="shared" ref="C32:G32" si="0">SUM(C6:C29)</f>
        <v>443793.98</v>
      </c>
      <c r="D32" s="365">
        <f t="shared" si="0"/>
        <v>15000</v>
      </c>
      <c r="E32" s="365">
        <f t="shared" si="0"/>
        <v>13000</v>
      </c>
      <c r="F32" s="365">
        <f t="shared" si="0"/>
        <v>23024</v>
      </c>
      <c r="G32" s="365">
        <f t="shared" si="0"/>
        <v>0</v>
      </c>
    </row>
    <row r="33" s="128" customFormat="1" customHeight="1" spans="1:4">
      <c r="A33" s="366"/>
      <c r="B33" s="366"/>
      <c r="C33" s="366"/>
      <c r="D33" s="366"/>
    </row>
    <row r="35" s="128" customFormat="1" customHeight="1" spans="3:4">
      <c r="C35" s="185"/>
      <c r="D35" s="151"/>
    </row>
    <row r="36" s="128" customFormat="1" customHeight="1" spans="3:4">
      <c r="C36" s="185"/>
      <c r="D36" s="212"/>
    </row>
    <row r="40" s="128" customFormat="1" customHeight="1" spans="3:3">
      <c r="C40" s="367"/>
    </row>
    <row r="41" s="128" customFormat="1" customHeight="1" spans="3:3">
      <c r="C41" s="367"/>
    </row>
  </sheetData>
  <mergeCells count="4">
    <mergeCell ref="A2:G2"/>
    <mergeCell ref="B4:G4"/>
    <mergeCell ref="A33:D33"/>
    <mergeCell ref="A4:A5"/>
  </mergeCells>
  <printOptions horizontalCentered="1"/>
  <pageMargins left="0.39" right="0.39" top="0.59" bottom="0.79" header="0.39" footer="0.39"/>
  <pageSetup paperSize="9" scale="89" firstPageNumber="46" orientation="portrait" useFirstPageNumber="1" horizontalDpi="600" verticalDpi="600"/>
  <headerFooter alignWithMargins="0">
    <oddFooter>&amp;C— &amp;"Times New Roman,常规"&amp;P&amp;"宋体,常规" —</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Zeros="0" zoomScaleSheetLayoutView="60" workbookViewId="0">
      <selection activeCell="A2" sqref="A2:D2"/>
    </sheetView>
  </sheetViews>
  <sheetFormatPr defaultColWidth="9" defaultRowHeight="14.25" outlineLevelCol="5"/>
  <cols>
    <col min="1" max="1" width="35.625" style="128" customWidth="1"/>
    <col min="2" max="2" width="12.625" style="347" customWidth="1"/>
    <col min="3" max="3" width="35.625" style="128" customWidth="1"/>
    <col min="4" max="4" width="12.625" style="347" customWidth="1"/>
    <col min="5" max="5" width="10.75" style="128" customWidth="1"/>
    <col min="6" max="6" width="13.25" style="128" customWidth="1"/>
    <col min="7" max="16384" width="9" style="128"/>
  </cols>
  <sheetData>
    <row r="1" ht="20.1" customHeight="1" spans="1:4">
      <c r="A1" s="297" t="s">
        <v>1684</v>
      </c>
      <c r="B1" s="348"/>
      <c r="C1" s="349"/>
      <c r="D1" s="350"/>
    </row>
    <row r="2" s="128" customFormat="1" ht="39.95" customHeight="1" spans="1:4">
      <c r="A2" s="351" t="s">
        <v>1685</v>
      </c>
      <c r="B2" s="352"/>
      <c r="C2" s="352"/>
      <c r="D2" s="352"/>
    </row>
    <row r="3" s="128" customFormat="1" ht="20.1" customHeight="1" spans="1:4">
      <c r="A3" s="353"/>
      <c r="B3" s="354"/>
      <c r="C3" s="354" t="s">
        <v>4</v>
      </c>
      <c r="D3" s="354"/>
    </row>
    <row r="4" s="169" customFormat="1" ht="35.1" customHeight="1" spans="1:4">
      <c r="A4" s="28" t="s">
        <v>69</v>
      </c>
      <c r="B4" s="29" t="s">
        <v>1686</v>
      </c>
      <c r="C4" s="30" t="s">
        <v>70</v>
      </c>
      <c r="D4" s="30" t="s">
        <v>1686</v>
      </c>
    </row>
    <row r="5" s="169" customFormat="1" ht="20.1" customHeight="1" spans="1:4">
      <c r="A5" s="305" t="s">
        <v>71</v>
      </c>
      <c r="B5" s="306">
        <v>146000</v>
      </c>
      <c r="C5" s="307" t="s">
        <v>72</v>
      </c>
      <c r="D5" s="306">
        <v>494818</v>
      </c>
    </row>
    <row r="6" s="169" customFormat="1" ht="20.1" customHeight="1" spans="1:6">
      <c r="A6" s="305" t="s">
        <v>73</v>
      </c>
      <c r="B6" s="308">
        <f>B7+B10+B11+B15+B25</f>
        <v>360043</v>
      </c>
      <c r="C6" s="307" t="s">
        <v>74</v>
      </c>
      <c r="D6" s="306">
        <f>D7+D16</f>
        <v>11225</v>
      </c>
      <c r="F6" s="355"/>
    </row>
    <row r="7" s="169" customFormat="1" ht="20.1" customHeight="1" spans="1:6">
      <c r="A7" s="309" t="s">
        <v>75</v>
      </c>
      <c r="B7" s="308">
        <f>B8+B9</f>
        <v>254540</v>
      </c>
      <c r="C7" s="309" t="s">
        <v>76</v>
      </c>
      <c r="D7" s="306">
        <f>D9+D8</f>
        <v>11225</v>
      </c>
      <c r="F7" s="355"/>
    </row>
    <row r="8" s="128" customFormat="1" ht="20.1" customHeight="1" spans="1:4">
      <c r="A8" s="310" t="s">
        <v>77</v>
      </c>
      <c r="B8" s="311">
        <v>239540</v>
      </c>
      <c r="C8" s="310" t="s">
        <v>78</v>
      </c>
      <c r="D8" s="311">
        <v>21</v>
      </c>
    </row>
    <row r="9" s="128" customFormat="1" ht="20.1" customHeight="1" spans="1:4">
      <c r="A9" s="310" t="s">
        <v>79</v>
      </c>
      <c r="B9" s="311">
        <v>15000</v>
      </c>
      <c r="C9" s="310" t="s">
        <v>80</v>
      </c>
      <c r="D9" s="311">
        <v>11204</v>
      </c>
    </row>
    <row r="10" s="128" customFormat="1" ht="20.1" customHeight="1" spans="1:4">
      <c r="A10" s="309" t="s">
        <v>81</v>
      </c>
      <c r="B10" s="308">
        <v>13000</v>
      </c>
      <c r="C10" s="309" t="s">
        <v>82</v>
      </c>
      <c r="D10" s="306"/>
    </row>
    <row r="11" s="128" customFormat="1" ht="20.1" customHeight="1" spans="1:4">
      <c r="A11" s="309" t="s">
        <v>83</v>
      </c>
      <c r="B11" s="308">
        <f>B13+B12</f>
        <v>23024</v>
      </c>
      <c r="C11" s="309" t="s">
        <v>84</v>
      </c>
      <c r="D11" s="306"/>
    </row>
    <row r="12" s="128" customFormat="1" ht="20.1" customHeight="1" spans="1:4">
      <c r="A12" s="310" t="s">
        <v>85</v>
      </c>
      <c r="B12" s="311">
        <v>23000</v>
      </c>
      <c r="C12" s="310" t="s">
        <v>86</v>
      </c>
      <c r="D12" s="306"/>
    </row>
    <row r="13" s="128" customFormat="1" ht="20.1" customHeight="1" spans="1:4">
      <c r="A13" s="310" t="s">
        <v>87</v>
      </c>
      <c r="B13" s="311">
        <v>24</v>
      </c>
      <c r="C13" s="310" t="s">
        <v>88</v>
      </c>
      <c r="D13" s="306"/>
    </row>
    <row r="14" s="169" customFormat="1" ht="20.1" customHeight="1" spans="1:6">
      <c r="A14" s="310" t="s">
        <v>89</v>
      </c>
      <c r="B14" s="311"/>
      <c r="C14" s="310" t="s">
        <v>90</v>
      </c>
      <c r="D14" s="311"/>
      <c r="E14" s="355"/>
      <c r="F14" s="355"/>
    </row>
    <row r="15" s="128" customFormat="1" ht="20.1" customHeight="1" spans="1:4">
      <c r="A15" s="309" t="s">
        <v>91</v>
      </c>
      <c r="B15" s="308"/>
      <c r="C15" s="310" t="s">
        <v>92</v>
      </c>
      <c r="D15" s="311"/>
    </row>
    <row r="16" s="128" customFormat="1" ht="20.1" customHeight="1" spans="1:6">
      <c r="A16" s="310" t="s">
        <v>93</v>
      </c>
      <c r="B16" s="311"/>
      <c r="C16" s="309" t="s">
        <v>94</v>
      </c>
      <c r="D16" s="312">
        <v>0</v>
      </c>
      <c r="F16" s="356"/>
    </row>
    <row r="17" s="128" customFormat="1" ht="20.1" customHeight="1" spans="1:6">
      <c r="A17" s="310" t="s">
        <v>95</v>
      </c>
      <c r="B17" s="311"/>
      <c r="C17" s="309" t="s">
        <v>96</v>
      </c>
      <c r="D17" s="313"/>
      <c r="F17" s="356"/>
    </row>
    <row r="18" s="128" customFormat="1" ht="20.1" customHeight="1" spans="1:6">
      <c r="A18" s="310" t="s">
        <v>97</v>
      </c>
      <c r="B18" s="311"/>
      <c r="C18" s="309" t="s">
        <v>98</v>
      </c>
      <c r="D18" s="313"/>
      <c r="F18" s="356"/>
    </row>
    <row r="19" s="128" customFormat="1" ht="20.1" customHeight="1" spans="1:6">
      <c r="A19" s="310" t="s">
        <v>99</v>
      </c>
      <c r="B19" s="311"/>
      <c r="C19" s="309" t="s">
        <v>100</v>
      </c>
      <c r="D19" s="313"/>
      <c r="F19" s="356"/>
    </row>
    <row r="20" s="128" customFormat="1" ht="20.1" customHeight="1" spans="1:6">
      <c r="A20" s="309" t="s">
        <v>101</v>
      </c>
      <c r="B20" s="311"/>
      <c r="C20" s="314" t="s">
        <v>102</v>
      </c>
      <c r="D20" s="315">
        <f>D21</f>
        <v>0</v>
      </c>
      <c r="F20" s="356"/>
    </row>
    <row r="21" s="128" customFormat="1" ht="20.1" customHeight="1" spans="1:6">
      <c r="A21" s="310" t="s">
        <v>103</v>
      </c>
      <c r="B21" s="311"/>
      <c r="C21" s="309" t="s">
        <v>104</v>
      </c>
      <c r="D21" s="311">
        <f>D22</f>
        <v>0</v>
      </c>
      <c r="F21" s="356"/>
    </row>
    <row r="22" s="128" customFormat="1" ht="20.1" customHeight="1" spans="1:6">
      <c r="A22" s="310" t="s">
        <v>105</v>
      </c>
      <c r="B22" s="311"/>
      <c r="C22" s="310" t="s">
        <v>106</v>
      </c>
      <c r="D22" s="311">
        <v>0</v>
      </c>
      <c r="F22" s="356"/>
    </row>
    <row r="23" s="128" customFormat="1" ht="20.1" customHeight="1" spans="1:6">
      <c r="A23" s="310" t="s">
        <v>107</v>
      </c>
      <c r="B23" s="311"/>
      <c r="C23" s="310" t="s">
        <v>108</v>
      </c>
      <c r="D23" s="306"/>
      <c r="F23" s="356"/>
    </row>
    <row r="24" s="128" customFormat="1" ht="20.1" customHeight="1" spans="1:6">
      <c r="A24" s="310" t="s">
        <v>109</v>
      </c>
      <c r="B24" s="311"/>
      <c r="C24" s="310" t="s">
        <v>110</v>
      </c>
      <c r="D24" s="306"/>
      <c r="F24" s="356"/>
    </row>
    <row r="25" s="128" customFormat="1" ht="20.1" customHeight="1" spans="1:6">
      <c r="A25" s="309" t="s">
        <v>111</v>
      </c>
      <c r="B25" s="308">
        <v>69479</v>
      </c>
      <c r="C25" s="307" t="s">
        <v>112</v>
      </c>
      <c r="D25" s="306">
        <v>0</v>
      </c>
      <c r="F25" s="356"/>
    </row>
    <row r="26" s="128" customFormat="1" ht="20.1" customHeight="1" spans="1:6">
      <c r="A26" s="309" t="s">
        <v>113</v>
      </c>
      <c r="B26" s="165"/>
      <c r="C26" s="316"/>
      <c r="D26" s="306"/>
      <c r="F26" s="356"/>
    </row>
    <row r="27" s="128" customFormat="1" ht="20.1" customHeight="1" spans="1:6">
      <c r="A27" s="309" t="s">
        <v>114</v>
      </c>
      <c r="B27" s="165"/>
      <c r="C27" s="316"/>
      <c r="D27" s="306"/>
      <c r="F27" s="356"/>
    </row>
    <row r="28" s="128" customFormat="1" ht="20.1" customHeight="1" spans="1:6">
      <c r="A28" s="309" t="s">
        <v>115</v>
      </c>
      <c r="B28" s="165"/>
      <c r="C28" s="316"/>
      <c r="D28" s="306"/>
      <c r="F28" s="356"/>
    </row>
    <row r="29" s="128" customFormat="1" ht="20.1" customHeight="1" spans="1:6">
      <c r="A29" s="317"/>
      <c r="B29" s="165"/>
      <c r="C29" s="316"/>
      <c r="D29" s="318"/>
      <c r="F29" s="356"/>
    </row>
    <row r="30" s="128" customFormat="1" ht="20.1" customHeight="1" spans="1:6">
      <c r="A30" s="319"/>
      <c r="B30" s="306"/>
      <c r="C30" s="316"/>
      <c r="D30" s="318"/>
      <c r="F30" s="356"/>
    </row>
    <row r="31" s="128" customFormat="1" ht="20.1" customHeight="1" spans="1:6">
      <c r="A31" s="38" t="s">
        <v>116</v>
      </c>
      <c r="B31" s="306">
        <f>B6+B5</f>
        <v>506043</v>
      </c>
      <c r="C31" s="39" t="s">
        <v>117</v>
      </c>
      <c r="D31" s="306">
        <f>D6+D5+D20+D25</f>
        <v>506043</v>
      </c>
      <c r="F31" s="356"/>
    </row>
  </sheetData>
  <mergeCells count="2">
    <mergeCell ref="A2:D2"/>
    <mergeCell ref="C3:D3"/>
  </mergeCells>
  <printOptions horizontalCentered="1"/>
  <pageMargins left="0.39" right="0.39" top="0.59" bottom="0.79" header="0.39" footer="0.39"/>
  <pageSetup paperSize="9" scale="91" firstPageNumber="47" fitToHeight="2" orientation="portrait" useFirstPageNumber="1" horizontalDpi="600" verticalDpi="600"/>
  <headerFooter alignWithMargins="0">
    <oddFooter>&amp;C— &amp;P —</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E50"/>
  <sheetViews>
    <sheetView showGridLines="0" showZeros="0" zoomScaleSheetLayoutView="60" workbookViewId="0">
      <pane xSplit="1" ySplit="4" topLeftCell="B5" activePane="bottomRight" state="frozen"/>
      <selection/>
      <selection pane="topRight"/>
      <selection pane="bottomLeft"/>
      <selection pane="bottomRight" activeCell="C6" sqref="C6"/>
    </sheetView>
  </sheetViews>
  <sheetFormatPr defaultColWidth="9" defaultRowHeight="14.25" outlineLevelCol="4"/>
  <cols>
    <col min="1" max="1" width="35.625" style="128" customWidth="1"/>
    <col min="2" max="4" width="12.625" style="128" customWidth="1"/>
    <col min="5" max="5" width="25.625" style="128" customWidth="1"/>
    <col min="6" max="16384" width="9" style="128"/>
  </cols>
  <sheetData>
    <row r="1" ht="20.1" customHeight="1" spans="1:1">
      <c r="A1" s="108" t="s">
        <v>1687</v>
      </c>
    </row>
    <row r="2" ht="39.95" customHeight="1" spans="1:5">
      <c r="A2" s="170" t="s">
        <v>1688</v>
      </c>
      <c r="B2" s="170"/>
      <c r="C2" s="170"/>
      <c r="D2" s="170"/>
      <c r="E2" s="170"/>
    </row>
    <row r="3" ht="20.1" customHeight="1" spans="5:5">
      <c r="E3" s="171" t="s">
        <v>4</v>
      </c>
    </row>
    <row r="4" s="169" customFormat="1" ht="35.1" customHeight="1" spans="1:5">
      <c r="A4" s="6" t="s">
        <v>1433</v>
      </c>
      <c r="B4" s="331" t="s">
        <v>1670</v>
      </c>
      <c r="C4" s="331" t="s">
        <v>1510</v>
      </c>
      <c r="D4" s="42" t="s">
        <v>1671</v>
      </c>
      <c r="E4" s="331" t="s">
        <v>10</v>
      </c>
    </row>
    <row r="5" ht="24.95" customHeight="1" spans="1:5">
      <c r="A5" s="177" t="s">
        <v>11</v>
      </c>
      <c r="B5" s="241">
        <v>10816.9</v>
      </c>
      <c r="C5" s="345">
        <v>12069</v>
      </c>
      <c r="D5" s="180">
        <f t="shared" ref="D5:D17" si="0">C5/B5-1</f>
        <v>0.115754051530476</v>
      </c>
      <c r="E5" s="241"/>
    </row>
    <row r="6" ht="24.95" customHeight="1" spans="1:5">
      <c r="A6" s="177" t="s">
        <v>12</v>
      </c>
      <c r="B6" s="241">
        <v>2989.5</v>
      </c>
      <c r="C6" s="345">
        <v>9965</v>
      </c>
      <c r="D6" s="180">
        <f t="shared" si="0"/>
        <v>2.33333333333333</v>
      </c>
      <c r="E6" s="241"/>
    </row>
    <row r="7" ht="24.95" customHeight="1" spans="1:5">
      <c r="A7" s="177" t="s">
        <v>13</v>
      </c>
      <c r="B7" s="241">
        <v>0</v>
      </c>
      <c r="C7" s="241">
        <v>2187</v>
      </c>
      <c r="D7" s="180"/>
      <c r="E7" s="241"/>
    </row>
    <row r="8" ht="24.95" customHeight="1" spans="1:5">
      <c r="A8" s="177" t="s">
        <v>14</v>
      </c>
      <c r="B8" s="277">
        <v>595.8</v>
      </c>
      <c r="C8" s="345">
        <v>5492</v>
      </c>
      <c r="D8" s="180">
        <f t="shared" si="0"/>
        <v>8.21785834172541</v>
      </c>
      <c r="E8" s="241"/>
    </row>
    <row r="9" ht="24.95" customHeight="1" spans="1:5">
      <c r="A9" s="177" t="s">
        <v>15</v>
      </c>
      <c r="B9" s="277">
        <v>895.2</v>
      </c>
      <c r="C9" s="345">
        <v>4297</v>
      </c>
      <c r="D9" s="180">
        <f t="shared" si="0"/>
        <v>3.80004468275246</v>
      </c>
      <c r="E9" s="241"/>
    </row>
    <row r="10" ht="24.95" customHeight="1" spans="1:5">
      <c r="A10" s="177" t="s">
        <v>16</v>
      </c>
      <c r="B10" s="277">
        <v>1979.1</v>
      </c>
      <c r="C10" s="345">
        <v>1722</v>
      </c>
      <c r="D10" s="180">
        <f t="shared" si="0"/>
        <v>-0.129907533727452</v>
      </c>
      <c r="E10" s="241"/>
    </row>
    <row r="11" ht="24.95" customHeight="1" spans="1:5">
      <c r="A11" s="177" t="s">
        <v>17</v>
      </c>
      <c r="B11" s="277">
        <v>571.5</v>
      </c>
      <c r="C11" s="345">
        <v>2192</v>
      </c>
      <c r="D11" s="180">
        <f t="shared" si="0"/>
        <v>2.83552055993001</v>
      </c>
      <c r="E11" s="241"/>
    </row>
    <row r="12" ht="24" customHeight="1" spans="1:5">
      <c r="A12" s="177" t="s">
        <v>18</v>
      </c>
      <c r="B12" s="277">
        <v>836.4</v>
      </c>
      <c r="C12" s="345">
        <v>1823</v>
      </c>
      <c r="D12" s="180">
        <f t="shared" si="0"/>
        <v>1.17957914873266</v>
      </c>
      <c r="E12" s="241"/>
    </row>
    <row r="13" ht="24.95" customHeight="1" spans="1:5">
      <c r="A13" s="177" t="s">
        <v>19</v>
      </c>
      <c r="B13" s="277">
        <v>715.8</v>
      </c>
      <c r="C13" s="345">
        <v>4438</v>
      </c>
      <c r="D13" s="180">
        <f t="shared" si="0"/>
        <v>5.20005588153115</v>
      </c>
      <c r="E13" s="241"/>
    </row>
    <row r="14" ht="24.95" customHeight="1" spans="1:5">
      <c r="A14" s="177" t="s">
        <v>20</v>
      </c>
      <c r="B14" s="277">
        <v>860.1</v>
      </c>
      <c r="C14" s="345">
        <v>1625</v>
      </c>
      <c r="D14" s="180">
        <f t="shared" si="0"/>
        <v>0.889315195907453</v>
      </c>
      <c r="E14" s="241"/>
    </row>
    <row r="15" ht="24.95" customHeight="1" spans="1:5">
      <c r="A15" s="177" t="s">
        <v>21</v>
      </c>
      <c r="B15" s="241">
        <v>716.1</v>
      </c>
      <c r="C15" s="345">
        <v>6787</v>
      </c>
      <c r="D15" s="180">
        <f t="shared" si="0"/>
        <v>8.47772657450077</v>
      </c>
      <c r="E15" s="241"/>
    </row>
    <row r="16" ht="24.95" customHeight="1" spans="1:5">
      <c r="A16" s="177" t="s">
        <v>22</v>
      </c>
      <c r="B16" s="241">
        <v>1386</v>
      </c>
      <c r="C16" s="345"/>
      <c r="D16" s="180">
        <f t="shared" si="0"/>
        <v>-1</v>
      </c>
      <c r="E16" s="241"/>
    </row>
    <row r="17" ht="24.95" customHeight="1" spans="1:5">
      <c r="A17" s="177" t="s">
        <v>23</v>
      </c>
      <c r="B17" s="241">
        <v>1945.8</v>
      </c>
      <c r="C17" s="345">
        <v>6694</v>
      </c>
      <c r="D17" s="180">
        <f t="shared" si="0"/>
        <v>2.44023023949018</v>
      </c>
      <c r="E17" s="241"/>
    </row>
    <row r="18" ht="24.95" customHeight="1" spans="1:5">
      <c r="A18" s="177" t="s">
        <v>24</v>
      </c>
      <c r="B18" s="241">
        <v>0</v>
      </c>
      <c r="C18" s="241"/>
      <c r="D18" s="180"/>
      <c r="E18" s="241"/>
    </row>
    <row r="19" ht="24.95" customHeight="1" spans="1:5">
      <c r="A19" s="177" t="s">
        <v>25</v>
      </c>
      <c r="B19" s="241">
        <v>84</v>
      </c>
      <c r="C19" s="241">
        <v>236</v>
      </c>
      <c r="D19" s="180">
        <f t="shared" ref="D19:D30" si="1">C19/B19-1</f>
        <v>1.80952380952381</v>
      </c>
      <c r="E19" s="241"/>
    </row>
    <row r="20" s="128" customFormat="1" ht="24.95" customHeight="1" spans="1:5">
      <c r="A20" s="177" t="s">
        <v>26</v>
      </c>
      <c r="B20" s="241">
        <v>7.8</v>
      </c>
      <c r="C20" s="241"/>
      <c r="D20" s="180">
        <f t="shared" si="1"/>
        <v>-1</v>
      </c>
      <c r="E20" s="241"/>
    </row>
    <row r="21" s="169" customFormat="1" ht="24.95" customHeight="1" spans="1:5">
      <c r="A21" s="344" t="s">
        <v>27</v>
      </c>
      <c r="B21" s="230">
        <f>SUM(B5:B20)</f>
        <v>24400</v>
      </c>
      <c r="C21" s="230">
        <f>SUM(C5:C20)</f>
        <v>59527</v>
      </c>
      <c r="D21" s="183">
        <f t="shared" si="1"/>
        <v>1.43963114754098</v>
      </c>
      <c r="E21" s="230"/>
    </row>
    <row r="22" ht="24.95" customHeight="1" spans="1:5">
      <c r="A22" s="177" t="s">
        <v>28</v>
      </c>
      <c r="B22" s="241">
        <v>5894</v>
      </c>
      <c r="C22" s="241">
        <v>5528</v>
      </c>
      <c r="D22" s="180">
        <f t="shared" si="1"/>
        <v>-0.0620970478452664</v>
      </c>
      <c r="E22" s="241"/>
    </row>
    <row r="23" ht="24.95" customHeight="1" spans="1:5">
      <c r="A23" s="177" t="s">
        <v>29</v>
      </c>
      <c r="B23" s="241">
        <v>5972</v>
      </c>
      <c r="C23" s="241">
        <v>1527</v>
      </c>
      <c r="D23" s="180">
        <f t="shared" si="1"/>
        <v>-0.74430676490288</v>
      </c>
      <c r="E23" s="241"/>
    </row>
    <row r="24" ht="24.95" customHeight="1" spans="1:5">
      <c r="A24" s="177" t="s">
        <v>30</v>
      </c>
      <c r="B24" s="241">
        <v>19045</v>
      </c>
      <c r="C24" s="241">
        <v>4565</v>
      </c>
      <c r="D24" s="180">
        <f t="shared" si="1"/>
        <v>-0.760304541874508</v>
      </c>
      <c r="E24" s="241"/>
    </row>
    <row r="25" ht="24.95" customHeight="1" spans="1:5">
      <c r="A25" s="177" t="s">
        <v>31</v>
      </c>
      <c r="B25" s="241">
        <v>85</v>
      </c>
      <c r="C25" s="241"/>
      <c r="D25" s="180">
        <f t="shared" si="1"/>
        <v>-1</v>
      </c>
      <c r="E25" s="241"/>
    </row>
    <row r="26" ht="24.95" customHeight="1" spans="1:5">
      <c r="A26" s="177" t="s">
        <v>32</v>
      </c>
      <c r="B26" s="241">
        <v>26478</v>
      </c>
      <c r="C26" s="241">
        <v>25697</v>
      </c>
      <c r="D26" s="180">
        <f t="shared" si="1"/>
        <v>-0.029496185512501</v>
      </c>
      <c r="E26" s="241"/>
    </row>
    <row r="27" ht="24.95" customHeight="1" spans="1:5">
      <c r="A27" s="177" t="s">
        <v>33</v>
      </c>
      <c r="B27" s="241">
        <v>3529</v>
      </c>
      <c r="C27" s="241"/>
      <c r="D27" s="180">
        <f t="shared" si="1"/>
        <v>-1</v>
      </c>
      <c r="E27" s="241"/>
    </row>
    <row r="28" ht="24.95" customHeight="1" spans="1:5">
      <c r="A28" s="177" t="s">
        <v>34</v>
      </c>
      <c r="B28" s="241">
        <v>621</v>
      </c>
      <c r="C28" s="241">
        <v>547</v>
      </c>
      <c r="D28" s="180">
        <f t="shared" si="1"/>
        <v>-0.119162640901771</v>
      </c>
      <c r="E28" s="241"/>
    </row>
    <row r="29" ht="24.95" customHeight="1" spans="1:5">
      <c r="A29" s="177" t="s">
        <v>35</v>
      </c>
      <c r="B29" s="241">
        <v>3656</v>
      </c>
      <c r="C29" s="241">
        <v>6609</v>
      </c>
      <c r="D29" s="180">
        <f t="shared" si="1"/>
        <v>0.807713347921225</v>
      </c>
      <c r="E29" s="241"/>
    </row>
    <row r="30" s="169" customFormat="1" ht="24.95" customHeight="1" spans="1:5">
      <c r="A30" s="344" t="s">
        <v>36</v>
      </c>
      <c r="B30" s="230">
        <f>SUM(B22:B29)</f>
        <v>65280</v>
      </c>
      <c r="C30" s="230">
        <f>SUM(C22:C29)</f>
        <v>44473</v>
      </c>
      <c r="D30" s="183">
        <f t="shared" si="1"/>
        <v>-0.318734681372549</v>
      </c>
      <c r="E30" s="230"/>
    </row>
    <row r="31" s="169" customFormat="1" ht="24.95" customHeight="1" spans="1:5">
      <c r="A31" s="344"/>
      <c r="B31" s="230"/>
      <c r="C31" s="230"/>
      <c r="D31" s="180"/>
      <c r="E31" s="230"/>
    </row>
    <row r="32" s="169" customFormat="1" ht="50.1" customHeight="1" spans="1:5">
      <c r="A32" s="331" t="s">
        <v>37</v>
      </c>
      <c r="B32" s="230">
        <f>B30+B21</f>
        <v>89680</v>
      </c>
      <c r="C32" s="230">
        <f>C30+C21</f>
        <v>104000</v>
      </c>
      <c r="D32" s="183">
        <f>C32/B32-1</f>
        <v>0.159678858162355</v>
      </c>
      <c r="E32" s="230"/>
    </row>
    <row r="33" spans="3:3">
      <c r="C33" s="185"/>
    </row>
    <row r="34" spans="2:4">
      <c r="B34" s="185"/>
      <c r="C34" s="185"/>
      <c r="D34" s="346"/>
    </row>
    <row r="39" spans="3:3">
      <c r="C39" s="185"/>
    </row>
    <row r="50" spans="5:5">
      <c r="E50" s="128">
        <f>B51+B55+B56+B57</f>
        <v>0</v>
      </c>
    </row>
  </sheetData>
  <mergeCells count="1">
    <mergeCell ref="A2:E2"/>
  </mergeCells>
  <printOptions horizontalCentered="1"/>
  <pageMargins left="0.39" right="0.39" top="0.59" bottom="0.79" header="0.39" footer="0.39"/>
  <pageSetup paperSize="9" scale="84" firstPageNumber="49" orientation="portrait" useFirstPageNumber="1" horizontalDpi="600" verticalDpi="600"/>
  <headerFooter alignWithMargins="0">
    <oddFooter>&amp;C— &amp;"Times New Roman,常规"&amp;P&amp;"宋体,常规" —</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4"/>
  <sheetViews>
    <sheetView showGridLines="0" showZeros="0" workbookViewId="0">
      <pane xSplit="2" ySplit="5" topLeftCell="C317" activePane="bottomRight" state="frozen"/>
      <selection/>
      <selection pane="topRight"/>
      <selection pane="bottomLeft"/>
      <selection pane="bottomRight" activeCell="B2" sqref="B2:F2"/>
    </sheetView>
  </sheetViews>
  <sheetFormatPr defaultColWidth="8.75" defaultRowHeight="21.95" customHeight="1" outlineLevelCol="5"/>
  <cols>
    <col min="1" max="1" width="12.5" style="221" hidden="1" customWidth="1"/>
    <col min="2" max="2" width="18.375" style="108" customWidth="1"/>
    <col min="3" max="3" width="18.375" style="321" customWidth="1"/>
    <col min="4" max="4" width="15.625" style="321" customWidth="1"/>
    <col min="5" max="5" width="15.625" style="322" customWidth="1"/>
    <col min="6" max="6" width="10.625" style="323" customWidth="1"/>
    <col min="7" max="17" width="9" style="128"/>
    <col min="18" max="16384" width="8.75" style="128"/>
  </cols>
  <sheetData>
    <row r="1" ht="20.1" customHeight="1" spans="2:5">
      <c r="B1" s="324" t="s">
        <v>1689</v>
      </c>
      <c r="C1" s="325"/>
      <c r="D1" s="325"/>
      <c r="E1" s="326"/>
    </row>
    <row r="2" ht="60" customHeight="1" spans="2:6">
      <c r="B2" s="206" t="s">
        <v>1690</v>
      </c>
      <c r="C2" s="327"/>
      <c r="D2" s="327"/>
      <c r="E2" s="327"/>
      <c r="F2" s="328"/>
    </row>
    <row r="3" ht="20.1" customHeight="1" spans="6:6">
      <c r="F3" s="329" t="s">
        <v>4</v>
      </c>
    </row>
    <row r="4" s="169" customFormat="1" ht="24.95" customHeight="1" spans="1:6">
      <c r="A4" s="330" t="s">
        <v>1691</v>
      </c>
      <c r="B4" s="173" t="s">
        <v>1675</v>
      </c>
      <c r="C4" s="331" t="s">
        <v>1510</v>
      </c>
      <c r="D4" s="331"/>
      <c r="E4" s="331"/>
      <c r="F4" s="332" t="s">
        <v>10</v>
      </c>
    </row>
    <row r="5" s="169" customFormat="1" ht="24.95" customHeight="1" spans="1:6">
      <c r="A5" s="330"/>
      <c r="B5" s="173"/>
      <c r="C5" s="333" t="s">
        <v>1660</v>
      </c>
      <c r="D5" s="333" t="s">
        <v>1692</v>
      </c>
      <c r="E5" s="331" t="s">
        <v>1693</v>
      </c>
      <c r="F5" s="334"/>
    </row>
    <row r="6" s="320" customFormat="1" ht="20.1" customHeight="1" spans="1:6">
      <c r="A6" s="330">
        <v>201</v>
      </c>
      <c r="B6" s="174" t="s">
        <v>1309</v>
      </c>
      <c r="C6" s="335">
        <v>22521</v>
      </c>
      <c r="D6" s="230">
        <f t="shared" ref="D6:D69" si="0">C6-E6</f>
        <v>22521</v>
      </c>
      <c r="E6" s="230"/>
      <c r="F6" s="336"/>
    </row>
    <row r="7" ht="20.1" customHeight="1" spans="1:6">
      <c r="A7" s="337">
        <v>20101</v>
      </c>
      <c r="B7" s="178" t="s">
        <v>1694</v>
      </c>
      <c r="C7" s="338">
        <v>972</v>
      </c>
      <c r="D7" s="241">
        <f t="shared" si="0"/>
        <v>972</v>
      </c>
      <c r="E7" s="241"/>
      <c r="F7" s="339"/>
    </row>
    <row r="8" ht="20.1" customHeight="1" spans="1:6">
      <c r="A8" s="337">
        <v>2010101</v>
      </c>
      <c r="B8" s="178" t="s">
        <v>1695</v>
      </c>
      <c r="C8" s="338">
        <v>551</v>
      </c>
      <c r="D8" s="241">
        <f t="shared" si="0"/>
        <v>551</v>
      </c>
      <c r="E8" s="241"/>
      <c r="F8" s="340"/>
    </row>
    <row r="9" ht="20.1" customHeight="1" spans="1:6">
      <c r="A9" s="337">
        <v>2010102</v>
      </c>
      <c r="B9" s="178" t="s">
        <v>1696</v>
      </c>
      <c r="C9" s="338">
        <v>198</v>
      </c>
      <c r="D9" s="241">
        <f t="shared" si="0"/>
        <v>198</v>
      </c>
      <c r="E9" s="241"/>
      <c r="F9" s="340"/>
    </row>
    <row r="10" ht="20.1" customHeight="1" spans="1:6">
      <c r="A10" s="337">
        <v>2010103</v>
      </c>
      <c r="B10" s="178" t="s">
        <v>1697</v>
      </c>
      <c r="C10" s="338">
        <v>170</v>
      </c>
      <c r="D10" s="241">
        <f t="shared" si="0"/>
        <v>170</v>
      </c>
      <c r="E10" s="241"/>
      <c r="F10" s="340"/>
    </row>
    <row r="11" ht="20.1" customHeight="1" spans="1:6">
      <c r="A11" s="337">
        <v>2010104</v>
      </c>
      <c r="B11" s="178" t="s">
        <v>1698</v>
      </c>
      <c r="C11" s="338">
        <v>30</v>
      </c>
      <c r="D11" s="241">
        <f t="shared" si="0"/>
        <v>30</v>
      </c>
      <c r="E11" s="241"/>
      <c r="F11" s="340"/>
    </row>
    <row r="12" ht="20.1" customHeight="1" spans="1:6">
      <c r="A12" s="337">
        <v>2010105</v>
      </c>
      <c r="B12" s="178" t="s">
        <v>1699</v>
      </c>
      <c r="C12" s="338">
        <v>23</v>
      </c>
      <c r="D12" s="241">
        <f t="shared" si="0"/>
        <v>23</v>
      </c>
      <c r="E12" s="241"/>
      <c r="F12" s="340"/>
    </row>
    <row r="13" ht="20.1" customHeight="1" spans="1:6">
      <c r="A13" s="337">
        <v>2010106</v>
      </c>
      <c r="B13" s="178" t="s">
        <v>1700</v>
      </c>
      <c r="C13" s="338">
        <v>1038</v>
      </c>
      <c r="D13" s="241">
        <f t="shared" si="0"/>
        <v>1038</v>
      </c>
      <c r="E13" s="241"/>
      <c r="F13" s="340"/>
    </row>
    <row r="14" ht="20.1" customHeight="1" spans="1:6">
      <c r="A14" s="337">
        <v>2010107</v>
      </c>
      <c r="B14" s="178" t="s">
        <v>1695</v>
      </c>
      <c r="C14" s="338">
        <v>749</v>
      </c>
      <c r="D14" s="241">
        <f t="shared" si="0"/>
        <v>749</v>
      </c>
      <c r="E14" s="241"/>
      <c r="F14" s="340"/>
    </row>
    <row r="15" ht="20.1" customHeight="1" spans="1:6">
      <c r="A15" s="337">
        <v>2010108</v>
      </c>
      <c r="B15" s="178" t="s">
        <v>1696</v>
      </c>
      <c r="C15" s="338">
        <v>109</v>
      </c>
      <c r="D15" s="241">
        <f t="shared" si="0"/>
        <v>109</v>
      </c>
      <c r="E15" s="241"/>
      <c r="F15" s="340"/>
    </row>
    <row r="16" ht="20.1" customHeight="1" spans="1:6">
      <c r="A16" s="337">
        <v>2010109</v>
      </c>
      <c r="B16" s="178" t="s">
        <v>1701</v>
      </c>
      <c r="C16" s="338">
        <v>123</v>
      </c>
      <c r="D16" s="241">
        <f t="shared" si="0"/>
        <v>123</v>
      </c>
      <c r="E16" s="241"/>
      <c r="F16" s="340"/>
    </row>
    <row r="17" ht="20.1" customHeight="1" spans="1:6">
      <c r="A17" s="337">
        <v>2010150</v>
      </c>
      <c r="B17" s="178" t="s">
        <v>1702</v>
      </c>
      <c r="C17" s="338">
        <v>33</v>
      </c>
      <c r="D17" s="241">
        <f t="shared" si="0"/>
        <v>33</v>
      </c>
      <c r="E17" s="241"/>
      <c r="F17" s="340"/>
    </row>
    <row r="18" ht="20.1" customHeight="1" spans="1:6">
      <c r="A18" s="337">
        <v>2010199</v>
      </c>
      <c r="B18" s="178" t="s">
        <v>1703</v>
      </c>
      <c r="C18" s="338">
        <v>24</v>
      </c>
      <c r="D18" s="241">
        <f t="shared" si="0"/>
        <v>24</v>
      </c>
      <c r="E18" s="241"/>
      <c r="F18" s="340"/>
    </row>
    <row r="19" ht="20.1" customHeight="1" spans="1:6">
      <c r="A19" s="337">
        <v>20102</v>
      </c>
      <c r="B19" s="178" t="s">
        <v>1704</v>
      </c>
      <c r="C19" s="338">
        <v>3530</v>
      </c>
      <c r="D19" s="241">
        <f t="shared" si="0"/>
        <v>3530</v>
      </c>
      <c r="E19" s="241"/>
      <c r="F19" s="340"/>
    </row>
    <row r="20" ht="20.1" customHeight="1" spans="1:6">
      <c r="A20" s="337">
        <v>2010201</v>
      </c>
      <c r="B20" s="178" t="s">
        <v>1695</v>
      </c>
      <c r="C20" s="338">
        <v>2712</v>
      </c>
      <c r="D20" s="241">
        <f t="shared" si="0"/>
        <v>2712</v>
      </c>
      <c r="E20" s="241"/>
      <c r="F20" s="340"/>
    </row>
    <row r="21" ht="20.1" customHeight="1" spans="1:6">
      <c r="A21" s="337">
        <v>2010202</v>
      </c>
      <c r="B21" s="178" t="s">
        <v>1696</v>
      </c>
      <c r="C21" s="338">
        <v>680</v>
      </c>
      <c r="D21" s="241">
        <f t="shared" si="0"/>
        <v>680</v>
      </c>
      <c r="E21" s="241"/>
      <c r="F21" s="340"/>
    </row>
    <row r="22" ht="20.1" customHeight="1" spans="1:6">
      <c r="A22" s="337">
        <v>2010203</v>
      </c>
      <c r="B22" s="178" t="s">
        <v>1705</v>
      </c>
      <c r="C22" s="338">
        <v>138</v>
      </c>
      <c r="D22" s="241">
        <f t="shared" si="0"/>
        <v>138</v>
      </c>
      <c r="E22" s="241"/>
      <c r="F22" s="340"/>
    </row>
    <row r="23" ht="20.1" customHeight="1" spans="1:6">
      <c r="A23" s="337">
        <v>2010204</v>
      </c>
      <c r="B23" s="178" t="s">
        <v>1706</v>
      </c>
      <c r="C23" s="338">
        <v>1192</v>
      </c>
      <c r="D23" s="241">
        <f t="shared" si="0"/>
        <v>1192</v>
      </c>
      <c r="E23" s="241"/>
      <c r="F23" s="340"/>
    </row>
    <row r="24" ht="20.1" customHeight="1" spans="1:6">
      <c r="A24" s="337">
        <v>2010205</v>
      </c>
      <c r="B24" s="178" t="s">
        <v>1695</v>
      </c>
      <c r="C24" s="338">
        <v>822</v>
      </c>
      <c r="D24" s="241">
        <f t="shared" si="0"/>
        <v>822</v>
      </c>
      <c r="E24" s="241"/>
      <c r="F24" s="340"/>
    </row>
    <row r="25" ht="20.1" customHeight="1" spans="1:6">
      <c r="A25" s="337">
        <v>2010206</v>
      </c>
      <c r="B25" s="178" t="s">
        <v>1696</v>
      </c>
      <c r="C25" s="338">
        <v>117</v>
      </c>
      <c r="D25" s="241">
        <f t="shared" si="0"/>
        <v>117</v>
      </c>
      <c r="E25" s="241"/>
      <c r="F25" s="340"/>
    </row>
    <row r="26" ht="20.1" customHeight="1" spans="1:6">
      <c r="A26" s="337">
        <v>2010250</v>
      </c>
      <c r="B26" s="178" t="s">
        <v>1707</v>
      </c>
      <c r="C26" s="338">
        <v>21</v>
      </c>
      <c r="D26" s="241">
        <f t="shared" si="0"/>
        <v>21</v>
      </c>
      <c r="E26" s="241"/>
      <c r="F26" s="340"/>
    </row>
    <row r="27" ht="20.1" customHeight="1" spans="1:6">
      <c r="A27" s="337">
        <v>2010299</v>
      </c>
      <c r="B27" s="178" t="s">
        <v>1708</v>
      </c>
      <c r="C27" s="338">
        <v>6</v>
      </c>
      <c r="D27" s="241">
        <f t="shared" si="0"/>
        <v>6</v>
      </c>
      <c r="E27" s="241"/>
      <c r="F27" s="340"/>
    </row>
    <row r="28" ht="20.1" customHeight="1" spans="1:6">
      <c r="A28" s="337">
        <v>20103</v>
      </c>
      <c r="B28" s="178" t="s">
        <v>1709</v>
      </c>
      <c r="C28" s="338">
        <v>226</v>
      </c>
      <c r="D28" s="241">
        <f t="shared" si="0"/>
        <v>226</v>
      </c>
      <c r="E28" s="241"/>
      <c r="F28" s="340"/>
    </row>
    <row r="29" ht="20.1" customHeight="1" spans="1:6">
      <c r="A29" s="337">
        <v>2010301</v>
      </c>
      <c r="B29" s="178" t="s">
        <v>1710</v>
      </c>
      <c r="C29" s="338">
        <v>465</v>
      </c>
      <c r="D29" s="241">
        <f t="shared" si="0"/>
        <v>465</v>
      </c>
      <c r="E29" s="241"/>
      <c r="F29" s="336"/>
    </row>
    <row r="30" ht="20.1" customHeight="1" spans="1:6">
      <c r="A30" s="337">
        <v>2010302</v>
      </c>
      <c r="B30" s="178" t="s">
        <v>1695</v>
      </c>
      <c r="C30" s="338">
        <v>256</v>
      </c>
      <c r="D30" s="241">
        <f t="shared" si="0"/>
        <v>256</v>
      </c>
      <c r="E30" s="241"/>
      <c r="F30" s="340"/>
    </row>
    <row r="31" ht="20.1" customHeight="1" spans="1:6">
      <c r="A31" s="337">
        <v>2010303</v>
      </c>
      <c r="B31" s="178" t="s">
        <v>1696</v>
      </c>
      <c r="C31" s="338">
        <v>6</v>
      </c>
      <c r="D31" s="241">
        <f t="shared" si="0"/>
        <v>6</v>
      </c>
      <c r="E31" s="241"/>
      <c r="F31" s="340"/>
    </row>
    <row r="32" ht="20.1" customHeight="1" spans="1:6">
      <c r="A32" s="337">
        <v>2010304</v>
      </c>
      <c r="B32" s="178" t="s">
        <v>1711</v>
      </c>
      <c r="C32" s="338">
        <v>29</v>
      </c>
      <c r="D32" s="241">
        <f t="shared" si="0"/>
        <v>29</v>
      </c>
      <c r="E32" s="241"/>
      <c r="F32" s="340"/>
    </row>
    <row r="33" ht="20.1" customHeight="1" spans="1:6">
      <c r="A33" s="337">
        <v>2010305</v>
      </c>
      <c r="B33" s="178" t="s">
        <v>1712</v>
      </c>
      <c r="C33" s="338">
        <v>104</v>
      </c>
      <c r="D33" s="241">
        <f t="shared" si="0"/>
        <v>104</v>
      </c>
      <c r="E33" s="241"/>
      <c r="F33" s="340"/>
    </row>
    <row r="34" ht="20.1" customHeight="1" spans="1:6">
      <c r="A34" s="337">
        <v>2010306</v>
      </c>
      <c r="B34" s="178" t="s">
        <v>1713</v>
      </c>
      <c r="C34" s="338">
        <v>70</v>
      </c>
      <c r="D34" s="241">
        <f t="shared" si="0"/>
        <v>70</v>
      </c>
      <c r="E34" s="241"/>
      <c r="F34" s="340"/>
    </row>
    <row r="35" ht="20.1" customHeight="1" spans="1:6">
      <c r="A35" s="341">
        <v>2010307</v>
      </c>
      <c r="B35" s="178" t="s">
        <v>1714</v>
      </c>
      <c r="C35" s="338">
        <v>1837</v>
      </c>
      <c r="D35" s="241">
        <f t="shared" si="0"/>
        <v>1837</v>
      </c>
      <c r="E35" s="241"/>
      <c r="F35" s="340"/>
    </row>
    <row r="36" ht="20.1" customHeight="1" spans="1:6">
      <c r="A36" s="337">
        <v>2010308</v>
      </c>
      <c r="B36" s="178" t="s">
        <v>1695</v>
      </c>
      <c r="C36" s="338">
        <v>609</v>
      </c>
      <c r="D36" s="241">
        <f t="shared" si="0"/>
        <v>609</v>
      </c>
      <c r="E36" s="241"/>
      <c r="F36" s="340"/>
    </row>
    <row r="37" ht="20.1" customHeight="1" spans="1:6">
      <c r="A37" s="337">
        <v>2010309</v>
      </c>
      <c r="B37" s="178" t="s">
        <v>1696</v>
      </c>
      <c r="C37" s="338">
        <v>454</v>
      </c>
      <c r="D37" s="241">
        <f t="shared" si="0"/>
        <v>454</v>
      </c>
      <c r="E37" s="241"/>
      <c r="F37" s="340"/>
    </row>
    <row r="38" ht="20.1" customHeight="1" spans="1:6">
      <c r="A38" s="337">
        <v>2010350</v>
      </c>
      <c r="B38" s="178" t="s">
        <v>1715</v>
      </c>
      <c r="C38" s="338">
        <v>24</v>
      </c>
      <c r="D38" s="241">
        <f t="shared" si="0"/>
        <v>24</v>
      </c>
      <c r="E38" s="241"/>
      <c r="F38" s="340"/>
    </row>
    <row r="39" ht="20.1" customHeight="1" spans="1:6">
      <c r="A39" s="337">
        <v>2010399</v>
      </c>
      <c r="B39" s="178" t="s">
        <v>1716</v>
      </c>
      <c r="C39" s="338">
        <v>13</v>
      </c>
      <c r="D39" s="241">
        <f t="shared" si="0"/>
        <v>13</v>
      </c>
      <c r="E39" s="241"/>
      <c r="F39" s="340"/>
    </row>
    <row r="40" ht="20.1" customHeight="1" spans="1:6">
      <c r="A40" s="337">
        <v>20104</v>
      </c>
      <c r="B40" s="178" t="s">
        <v>1717</v>
      </c>
      <c r="C40" s="338">
        <v>57</v>
      </c>
      <c r="D40" s="241">
        <f t="shared" si="0"/>
        <v>57</v>
      </c>
      <c r="E40" s="241"/>
      <c r="F40" s="340"/>
    </row>
    <row r="41" ht="20.1" customHeight="1" spans="1:6">
      <c r="A41" s="337">
        <v>2010401</v>
      </c>
      <c r="B41" s="178" t="s">
        <v>1718</v>
      </c>
      <c r="C41" s="338">
        <v>318</v>
      </c>
      <c r="D41" s="241">
        <f t="shared" si="0"/>
        <v>318</v>
      </c>
      <c r="E41" s="241"/>
      <c r="F41" s="340"/>
    </row>
    <row r="42" ht="20.1" customHeight="1" spans="1:6">
      <c r="A42" s="337">
        <v>2010402</v>
      </c>
      <c r="B42" s="178" t="s">
        <v>1719</v>
      </c>
      <c r="C42" s="338">
        <v>232</v>
      </c>
      <c r="D42" s="241">
        <f t="shared" si="0"/>
        <v>232</v>
      </c>
      <c r="E42" s="241"/>
      <c r="F42" s="340"/>
    </row>
    <row r="43" ht="20.1" customHeight="1" spans="1:6">
      <c r="A43" s="337">
        <v>2010403</v>
      </c>
      <c r="B43" s="178" t="s">
        <v>1720</v>
      </c>
      <c r="C43" s="338">
        <v>130</v>
      </c>
      <c r="D43" s="241">
        <f t="shared" si="0"/>
        <v>130</v>
      </c>
      <c r="E43" s="241"/>
      <c r="F43" s="340"/>
    </row>
    <row r="44" ht="20.1" customHeight="1" spans="1:6">
      <c r="A44" s="337">
        <v>2010404</v>
      </c>
      <c r="B44" s="178" t="s">
        <v>1721</v>
      </c>
      <c r="C44" s="338">
        <v>888</v>
      </c>
      <c r="D44" s="241">
        <f t="shared" si="0"/>
        <v>888</v>
      </c>
      <c r="E44" s="241"/>
      <c r="F44" s="340"/>
    </row>
    <row r="45" ht="20.1" customHeight="1" spans="1:6">
      <c r="A45" s="337">
        <v>2010405</v>
      </c>
      <c r="B45" s="178" t="s">
        <v>1695</v>
      </c>
      <c r="C45" s="338">
        <v>888</v>
      </c>
      <c r="D45" s="241">
        <f t="shared" si="0"/>
        <v>888</v>
      </c>
      <c r="E45" s="241"/>
      <c r="F45" s="340"/>
    </row>
    <row r="46" ht="20.1" customHeight="1" spans="1:6">
      <c r="A46" s="337">
        <v>2010406</v>
      </c>
      <c r="B46" s="178" t="s">
        <v>1722</v>
      </c>
      <c r="C46" s="338">
        <v>607</v>
      </c>
      <c r="D46" s="241">
        <f t="shared" si="0"/>
        <v>607</v>
      </c>
      <c r="E46" s="241"/>
      <c r="F46" s="340"/>
    </row>
    <row r="47" ht="20.1" customHeight="1" spans="1:6">
      <c r="A47" s="337">
        <v>2010407</v>
      </c>
      <c r="B47" s="178" t="s">
        <v>1695</v>
      </c>
      <c r="C47" s="338">
        <v>286</v>
      </c>
      <c r="D47" s="241">
        <f t="shared" si="0"/>
        <v>286</v>
      </c>
      <c r="E47" s="241"/>
      <c r="F47" s="340"/>
    </row>
    <row r="48" ht="20.1" customHeight="1" spans="1:6">
      <c r="A48" s="337">
        <v>2010408</v>
      </c>
      <c r="B48" s="178" t="s">
        <v>1696</v>
      </c>
      <c r="C48" s="338">
        <v>6</v>
      </c>
      <c r="D48" s="241">
        <f t="shared" si="0"/>
        <v>6</v>
      </c>
      <c r="E48" s="241"/>
      <c r="F48" s="340"/>
    </row>
    <row r="49" ht="20.1" customHeight="1" spans="1:6">
      <c r="A49" s="337">
        <v>2010409</v>
      </c>
      <c r="B49" s="178" t="s">
        <v>1723</v>
      </c>
      <c r="C49" s="338">
        <v>79</v>
      </c>
      <c r="D49" s="241">
        <f t="shared" si="0"/>
        <v>79</v>
      </c>
      <c r="E49" s="241"/>
      <c r="F49" s="340"/>
    </row>
    <row r="50" ht="20.1" customHeight="1" spans="1:6">
      <c r="A50" s="337">
        <v>2010450</v>
      </c>
      <c r="B50" s="178" t="s">
        <v>1724</v>
      </c>
      <c r="C50" s="338">
        <v>228</v>
      </c>
      <c r="D50" s="241">
        <f t="shared" si="0"/>
        <v>228</v>
      </c>
      <c r="E50" s="241"/>
      <c r="F50" s="340"/>
    </row>
    <row r="51" ht="20.1" customHeight="1" spans="1:6">
      <c r="A51" s="337">
        <v>2010499</v>
      </c>
      <c r="B51" s="178" t="s">
        <v>1717</v>
      </c>
      <c r="C51" s="338">
        <v>6</v>
      </c>
      <c r="D51" s="241">
        <f t="shared" si="0"/>
        <v>6</v>
      </c>
      <c r="E51" s="241"/>
      <c r="F51" s="340"/>
    </row>
    <row r="52" ht="20.1" customHeight="1" spans="1:6">
      <c r="A52" s="337">
        <v>20105</v>
      </c>
      <c r="B52" s="178" t="s">
        <v>1719</v>
      </c>
      <c r="C52" s="338">
        <v>2</v>
      </c>
      <c r="D52" s="241">
        <f t="shared" si="0"/>
        <v>2</v>
      </c>
      <c r="E52" s="241"/>
      <c r="F52" s="340"/>
    </row>
    <row r="53" ht="20.1" customHeight="1" spans="1:6">
      <c r="A53" s="337">
        <v>2010501</v>
      </c>
      <c r="B53" s="178" t="s">
        <v>1725</v>
      </c>
      <c r="C53" s="338">
        <v>1357</v>
      </c>
      <c r="D53" s="241">
        <f t="shared" si="0"/>
        <v>1357</v>
      </c>
      <c r="E53" s="241"/>
      <c r="F53" s="340"/>
    </row>
    <row r="54" ht="20.1" customHeight="1" spans="1:6">
      <c r="A54" s="337">
        <v>2010502</v>
      </c>
      <c r="B54" s="178" t="s">
        <v>1695</v>
      </c>
      <c r="C54" s="338">
        <v>882</v>
      </c>
      <c r="D54" s="241">
        <f t="shared" si="0"/>
        <v>882</v>
      </c>
      <c r="E54" s="241"/>
      <c r="F54" s="340"/>
    </row>
    <row r="55" ht="20.1" customHeight="1" spans="1:6">
      <c r="A55" s="337">
        <v>2010503</v>
      </c>
      <c r="B55" s="178" t="s">
        <v>1696</v>
      </c>
      <c r="C55" s="338">
        <v>231</v>
      </c>
      <c r="D55" s="241">
        <f t="shared" si="0"/>
        <v>231</v>
      </c>
      <c r="E55" s="241"/>
      <c r="F55" s="340"/>
    </row>
    <row r="56" ht="20.1" customHeight="1" spans="1:6">
      <c r="A56" s="337">
        <v>2010504</v>
      </c>
      <c r="B56" s="178" t="s">
        <v>1726</v>
      </c>
      <c r="C56" s="338">
        <v>230</v>
      </c>
      <c r="D56" s="241">
        <f t="shared" si="0"/>
        <v>230</v>
      </c>
      <c r="E56" s="241"/>
      <c r="F56" s="340"/>
    </row>
    <row r="57" ht="20.1" customHeight="1" spans="1:6">
      <c r="A57" s="337">
        <v>2010505</v>
      </c>
      <c r="B57" s="178" t="s">
        <v>1727</v>
      </c>
      <c r="C57" s="338">
        <v>14</v>
      </c>
      <c r="D57" s="241">
        <f t="shared" si="0"/>
        <v>14</v>
      </c>
      <c r="E57" s="241"/>
      <c r="F57" s="340"/>
    </row>
    <row r="58" ht="20.1" customHeight="1" spans="1:6">
      <c r="A58" s="337">
        <v>2010506</v>
      </c>
      <c r="B58" s="178" t="s">
        <v>1728</v>
      </c>
      <c r="C58" s="338">
        <v>1350</v>
      </c>
      <c r="D58" s="241">
        <f t="shared" si="0"/>
        <v>1350</v>
      </c>
      <c r="E58" s="241"/>
      <c r="F58" s="340"/>
    </row>
    <row r="59" ht="20.1" customHeight="1" spans="1:6">
      <c r="A59" s="337">
        <v>2010507</v>
      </c>
      <c r="B59" s="178" t="s">
        <v>1695</v>
      </c>
      <c r="C59" s="338">
        <v>540</v>
      </c>
      <c r="D59" s="241">
        <f t="shared" si="0"/>
        <v>540</v>
      </c>
      <c r="E59" s="241"/>
      <c r="F59" s="340"/>
    </row>
    <row r="60" ht="20.1" customHeight="1" spans="1:6">
      <c r="A60" s="337">
        <v>2010508</v>
      </c>
      <c r="B60" s="178" t="s">
        <v>1696</v>
      </c>
      <c r="C60" s="338">
        <v>5</v>
      </c>
      <c r="D60" s="241">
        <f t="shared" si="0"/>
        <v>5</v>
      </c>
      <c r="E60" s="241"/>
      <c r="F60" s="340"/>
    </row>
    <row r="61" ht="20.1" customHeight="1" spans="1:6">
      <c r="A61" s="337">
        <v>2010550</v>
      </c>
      <c r="B61" s="178" t="s">
        <v>1729</v>
      </c>
      <c r="C61" s="338">
        <v>54</v>
      </c>
      <c r="D61" s="241">
        <f t="shared" si="0"/>
        <v>54</v>
      </c>
      <c r="E61" s="241"/>
      <c r="F61" s="340"/>
    </row>
    <row r="62" ht="20.1" customHeight="1" spans="1:6">
      <c r="A62" s="337">
        <v>2010599</v>
      </c>
      <c r="B62" s="178" t="s">
        <v>1730</v>
      </c>
      <c r="C62" s="338">
        <v>2</v>
      </c>
      <c r="D62" s="241">
        <f t="shared" si="0"/>
        <v>2</v>
      </c>
      <c r="E62" s="241"/>
      <c r="F62" s="340"/>
    </row>
    <row r="63" ht="20.1" customHeight="1" spans="1:6">
      <c r="A63" s="337">
        <v>20106</v>
      </c>
      <c r="B63" s="178" t="s">
        <v>1731</v>
      </c>
      <c r="C63" s="338">
        <v>135</v>
      </c>
      <c r="D63" s="241">
        <f t="shared" si="0"/>
        <v>135</v>
      </c>
      <c r="E63" s="241"/>
      <c r="F63" s="340"/>
    </row>
    <row r="64" ht="20.1" customHeight="1" spans="1:6">
      <c r="A64" s="337">
        <v>2010601</v>
      </c>
      <c r="B64" s="178" t="s">
        <v>1732</v>
      </c>
      <c r="C64" s="338">
        <v>413</v>
      </c>
      <c r="D64" s="241">
        <f t="shared" si="0"/>
        <v>413</v>
      </c>
      <c r="E64" s="241"/>
      <c r="F64" s="340"/>
    </row>
    <row r="65" ht="20.1" customHeight="1" spans="1:6">
      <c r="A65" s="337">
        <v>2010602</v>
      </c>
      <c r="B65" s="178" t="s">
        <v>1719</v>
      </c>
      <c r="C65" s="338">
        <v>39</v>
      </c>
      <c r="D65" s="241">
        <f t="shared" si="0"/>
        <v>39</v>
      </c>
      <c r="E65" s="241"/>
      <c r="F65" s="340"/>
    </row>
    <row r="66" ht="20.1" customHeight="1" spans="1:6">
      <c r="A66" s="337">
        <v>2010603</v>
      </c>
      <c r="B66" s="178" t="s">
        <v>1733</v>
      </c>
      <c r="C66" s="338">
        <v>162</v>
      </c>
      <c r="D66" s="241">
        <f t="shared" si="0"/>
        <v>162</v>
      </c>
      <c r="E66" s="241"/>
      <c r="F66" s="340"/>
    </row>
    <row r="67" ht="20.1" customHeight="1" spans="1:6">
      <c r="A67" s="337">
        <v>2010604</v>
      </c>
      <c r="B67" s="178" t="s">
        <v>1734</v>
      </c>
      <c r="C67" s="338">
        <v>10</v>
      </c>
      <c r="D67" s="241">
        <f t="shared" si="0"/>
        <v>10</v>
      </c>
      <c r="E67" s="241"/>
      <c r="F67" s="340"/>
    </row>
    <row r="68" ht="20.1" customHeight="1" spans="1:6">
      <c r="A68" s="337">
        <v>2010605</v>
      </c>
      <c r="B68" s="178" t="s">
        <v>1735</v>
      </c>
      <c r="C68" s="338">
        <v>10</v>
      </c>
      <c r="D68" s="241">
        <f t="shared" si="0"/>
        <v>10</v>
      </c>
      <c r="E68" s="241"/>
      <c r="F68" s="340"/>
    </row>
    <row r="69" ht="20.1" customHeight="1" spans="1:6">
      <c r="A69" s="337">
        <v>2010606</v>
      </c>
      <c r="B69" s="178" t="s">
        <v>1736</v>
      </c>
      <c r="C69" s="338">
        <v>260</v>
      </c>
      <c r="D69" s="241">
        <f t="shared" si="0"/>
        <v>260</v>
      </c>
      <c r="E69" s="241"/>
      <c r="F69" s="340"/>
    </row>
    <row r="70" ht="20.1" customHeight="1" spans="1:6">
      <c r="A70" s="337">
        <v>2010607</v>
      </c>
      <c r="B70" s="178" t="s">
        <v>1695</v>
      </c>
      <c r="C70" s="338">
        <v>200</v>
      </c>
      <c r="D70" s="241">
        <f t="shared" ref="D70:D133" si="1">C70-E70</f>
        <v>200</v>
      </c>
      <c r="E70" s="241"/>
      <c r="F70" s="340"/>
    </row>
    <row r="71" ht="20.1" customHeight="1" spans="1:6">
      <c r="A71" s="337">
        <v>2010608</v>
      </c>
      <c r="B71" s="178" t="s">
        <v>1696</v>
      </c>
      <c r="C71" s="338">
        <v>60</v>
      </c>
      <c r="D71" s="241">
        <f t="shared" si="1"/>
        <v>60</v>
      </c>
      <c r="E71" s="241"/>
      <c r="F71" s="340"/>
    </row>
    <row r="72" ht="20.1" customHeight="1" spans="1:6">
      <c r="A72" s="337">
        <v>2010650</v>
      </c>
      <c r="B72" s="178" t="s">
        <v>1737</v>
      </c>
      <c r="C72" s="338">
        <v>120</v>
      </c>
      <c r="D72" s="241">
        <f t="shared" si="1"/>
        <v>120</v>
      </c>
      <c r="E72" s="241"/>
      <c r="F72" s="340"/>
    </row>
    <row r="73" ht="20.1" customHeight="1" spans="1:6">
      <c r="A73" s="337">
        <v>2010699</v>
      </c>
      <c r="B73" s="178" t="s">
        <v>1695</v>
      </c>
      <c r="C73" s="338">
        <v>72</v>
      </c>
      <c r="D73" s="241">
        <f t="shared" si="1"/>
        <v>72</v>
      </c>
      <c r="E73" s="241"/>
      <c r="F73" s="340"/>
    </row>
    <row r="74" ht="20.1" customHeight="1" spans="1:6">
      <c r="A74" s="337">
        <v>20107</v>
      </c>
      <c r="B74" s="178" t="s">
        <v>1696</v>
      </c>
      <c r="C74" s="338">
        <v>48</v>
      </c>
      <c r="D74" s="241">
        <f t="shared" si="1"/>
        <v>48</v>
      </c>
      <c r="E74" s="241"/>
      <c r="F74" s="340"/>
    </row>
    <row r="75" ht="20.1" customHeight="1" spans="1:6">
      <c r="A75" s="337">
        <v>2010701</v>
      </c>
      <c r="B75" s="178" t="s">
        <v>1738</v>
      </c>
      <c r="C75" s="338">
        <v>623</v>
      </c>
      <c r="D75" s="241">
        <f t="shared" si="1"/>
        <v>623</v>
      </c>
      <c r="E75" s="241"/>
      <c r="F75" s="340"/>
    </row>
    <row r="76" ht="20.1" customHeight="1" spans="1:6">
      <c r="A76" s="337">
        <v>2010702</v>
      </c>
      <c r="B76" s="178" t="s">
        <v>1695</v>
      </c>
      <c r="C76" s="338">
        <v>325</v>
      </c>
      <c r="D76" s="241">
        <f t="shared" si="1"/>
        <v>325</v>
      </c>
      <c r="E76" s="241"/>
      <c r="F76" s="340"/>
    </row>
    <row r="77" ht="20.1" customHeight="1" spans="1:6">
      <c r="A77" s="337">
        <v>2010703</v>
      </c>
      <c r="B77" s="178" t="s">
        <v>1696</v>
      </c>
      <c r="C77" s="338">
        <v>148</v>
      </c>
      <c r="D77" s="241">
        <f t="shared" si="1"/>
        <v>148</v>
      </c>
      <c r="E77" s="241"/>
      <c r="F77" s="340"/>
    </row>
    <row r="78" ht="20.1" customHeight="1" spans="1:6">
      <c r="A78" s="337">
        <v>2010704</v>
      </c>
      <c r="B78" s="178" t="s">
        <v>1719</v>
      </c>
      <c r="C78" s="338">
        <v>15</v>
      </c>
      <c r="D78" s="241">
        <f t="shared" si="1"/>
        <v>15</v>
      </c>
      <c r="E78" s="241"/>
      <c r="F78" s="340"/>
    </row>
    <row r="79" ht="20.1" customHeight="1" spans="1:6">
      <c r="A79" s="337">
        <v>2010705</v>
      </c>
      <c r="B79" s="178" t="s">
        <v>1739</v>
      </c>
      <c r="C79" s="338">
        <v>135</v>
      </c>
      <c r="D79" s="241">
        <f t="shared" si="1"/>
        <v>135</v>
      </c>
      <c r="E79" s="241"/>
      <c r="F79" s="340"/>
    </row>
    <row r="80" ht="20.1" customHeight="1" spans="1:6">
      <c r="A80" s="337">
        <v>2010706</v>
      </c>
      <c r="B80" s="178" t="s">
        <v>1740</v>
      </c>
      <c r="C80" s="338">
        <v>1912</v>
      </c>
      <c r="D80" s="241">
        <f t="shared" si="1"/>
        <v>1912</v>
      </c>
      <c r="E80" s="241"/>
      <c r="F80" s="340"/>
    </row>
    <row r="81" ht="20.1" customHeight="1" spans="1:6">
      <c r="A81" s="337">
        <v>2010707</v>
      </c>
      <c r="B81" s="178" t="s">
        <v>1695</v>
      </c>
      <c r="C81" s="338">
        <v>805</v>
      </c>
      <c r="D81" s="241">
        <f t="shared" si="1"/>
        <v>805</v>
      </c>
      <c r="E81" s="241"/>
      <c r="F81" s="340"/>
    </row>
    <row r="82" ht="20.1" customHeight="1" spans="1:6">
      <c r="A82" s="337">
        <v>2010708</v>
      </c>
      <c r="B82" s="178" t="s">
        <v>1696</v>
      </c>
      <c r="C82" s="338">
        <v>531</v>
      </c>
      <c r="D82" s="241">
        <f t="shared" si="1"/>
        <v>531</v>
      </c>
      <c r="E82" s="241"/>
      <c r="F82" s="340"/>
    </row>
    <row r="83" ht="20.1" customHeight="1" spans="1:6">
      <c r="A83" s="337">
        <v>2010709</v>
      </c>
      <c r="B83" s="178" t="s">
        <v>1719</v>
      </c>
      <c r="C83" s="338">
        <v>121</v>
      </c>
      <c r="D83" s="241">
        <f t="shared" si="1"/>
        <v>121</v>
      </c>
      <c r="E83" s="241"/>
      <c r="F83" s="340"/>
    </row>
    <row r="84" ht="20.1" customHeight="1" spans="1:6">
      <c r="A84" s="337">
        <v>2010750</v>
      </c>
      <c r="B84" s="178" t="s">
        <v>1741</v>
      </c>
      <c r="C84" s="338">
        <v>455</v>
      </c>
      <c r="D84" s="241">
        <f t="shared" si="1"/>
        <v>455</v>
      </c>
      <c r="E84" s="241"/>
      <c r="F84" s="340"/>
    </row>
    <row r="85" ht="20.1" customHeight="1" spans="1:6">
      <c r="A85" s="337">
        <v>2010799</v>
      </c>
      <c r="B85" s="178" t="s">
        <v>1742</v>
      </c>
      <c r="C85" s="338">
        <v>1364</v>
      </c>
      <c r="D85" s="241">
        <f t="shared" si="1"/>
        <v>1364</v>
      </c>
      <c r="E85" s="241"/>
      <c r="F85" s="340"/>
    </row>
    <row r="86" ht="20.1" customHeight="1" spans="1:6">
      <c r="A86" s="337">
        <v>20108</v>
      </c>
      <c r="B86" s="178" t="s">
        <v>1695</v>
      </c>
      <c r="C86" s="338">
        <v>771</v>
      </c>
      <c r="D86" s="241">
        <f t="shared" si="1"/>
        <v>771</v>
      </c>
      <c r="E86" s="241"/>
      <c r="F86" s="340"/>
    </row>
    <row r="87" ht="20.1" customHeight="1" spans="1:6">
      <c r="A87" s="337">
        <v>2010801</v>
      </c>
      <c r="B87" s="178" t="s">
        <v>1696</v>
      </c>
      <c r="C87" s="338">
        <v>330</v>
      </c>
      <c r="D87" s="241">
        <f t="shared" si="1"/>
        <v>330</v>
      </c>
      <c r="E87" s="241"/>
      <c r="F87" s="340"/>
    </row>
    <row r="88" ht="20.1" customHeight="1" spans="1:6">
      <c r="A88" s="337">
        <v>2010802</v>
      </c>
      <c r="B88" s="178" t="s">
        <v>1719</v>
      </c>
      <c r="C88" s="338">
        <v>42</v>
      </c>
      <c r="D88" s="241">
        <f t="shared" si="1"/>
        <v>42</v>
      </c>
      <c r="E88" s="241"/>
      <c r="F88" s="340"/>
    </row>
    <row r="89" ht="20.1" customHeight="1" spans="1:6">
      <c r="A89" s="337">
        <v>2010803</v>
      </c>
      <c r="B89" s="178" t="s">
        <v>1743</v>
      </c>
      <c r="C89" s="338">
        <v>221</v>
      </c>
      <c r="D89" s="241">
        <f t="shared" si="1"/>
        <v>221</v>
      </c>
      <c r="E89" s="241"/>
      <c r="F89" s="340"/>
    </row>
    <row r="90" ht="20.1" customHeight="1" spans="1:6">
      <c r="A90" s="337">
        <v>2010804</v>
      </c>
      <c r="B90" s="178" t="s">
        <v>1744</v>
      </c>
      <c r="C90" s="338">
        <v>783</v>
      </c>
      <c r="D90" s="241">
        <f t="shared" si="1"/>
        <v>783</v>
      </c>
      <c r="E90" s="241"/>
      <c r="F90" s="340"/>
    </row>
    <row r="91" ht="20.1" customHeight="1" spans="1:6">
      <c r="A91" s="337">
        <v>2010805</v>
      </c>
      <c r="B91" s="178" t="s">
        <v>1695</v>
      </c>
      <c r="C91" s="338">
        <v>436</v>
      </c>
      <c r="D91" s="241">
        <f t="shared" si="1"/>
        <v>436</v>
      </c>
      <c r="E91" s="241"/>
      <c r="F91" s="340"/>
    </row>
    <row r="92" ht="20.1" customHeight="1" spans="1:6">
      <c r="A92" s="337">
        <v>2010806</v>
      </c>
      <c r="B92" s="178" t="s">
        <v>1696</v>
      </c>
      <c r="C92" s="338">
        <v>333</v>
      </c>
      <c r="D92" s="241">
        <f t="shared" si="1"/>
        <v>333</v>
      </c>
      <c r="E92" s="241"/>
      <c r="F92" s="340"/>
    </row>
    <row r="93" ht="20.1" customHeight="1" spans="1:6">
      <c r="A93" s="337">
        <v>2010850</v>
      </c>
      <c r="B93" s="178" t="s">
        <v>1745</v>
      </c>
      <c r="C93" s="338">
        <v>14</v>
      </c>
      <c r="D93" s="241">
        <f t="shared" si="1"/>
        <v>14</v>
      </c>
      <c r="E93" s="241"/>
      <c r="F93" s="340"/>
    </row>
    <row r="94" ht="20.1" customHeight="1" spans="1:6">
      <c r="A94" s="337">
        <v>2010899</v>
      </c>
      <c r="B94" s="178" t="s">
        <v>1746</v>
      </c>
      <c r="C94" s="338">
        <v>392</v>
      </c>
      <c r="D94" s="241">
        <f t="shared" si="1"/>
        <v>392</v>
      </c>
      <c r="E94" s="241"/>
      <c r="F94" s="340"/>
    </row>
    <row r="95" ht="20.1" customHeight="1" spans="1:6">
      <c r="A95" s="337">
        <v>20109</v>
      </c>
      <c r="B95" s="178" t="s">
        <v>1695</v>
      </c>
      <c r="C95" s="338">
        <v>228</v>
      </c>
      <c r="D95" s="241">
        <f t="shared" si="1"/>
        <v>228</v>
      </c>
      <c r="E95" s="241"/>
      <c r="F95" s="340"/>
    </row>
    <row r="96" ht="20.1" customHeight="1" spans="1:6">
      <c r="A96" s="337">
        <v>2010901</v>
      </c>
      <c r="B96" s="178" t="s">
        <v>1696</v>
      </c>
      <c r="C96" s="338">
        <v>88</v>
      </c>
      <c r="D96" s="241">
        <f t="shared" si="1"/>
        <v>88</v>
      </c>
      <c r="E96" s="241"/>
      <c r="F96" s="340"/>
    </row>
    <row r="97" ht="20.1" customHeight="1" spans="1:6">
      <c r="A97" s="337">
        <v>2010902</v>
      </c>
      <c r="B97" s="178" t="s">
        <v>1747</v>
      </c>
      <c r="C97" s="338">
        <v>76</v>
      </c>
      <c r="D97" s="241">
        <f t="shared" si="1"/>
        <v>76</v>
      </c>
      <c r="E97" s="241"/>
      <c r="F97" s="340"/>
    </row>
    <row r="98" ht="20.1" customHeight="1" spans="1:6">
      <c r="A98" s="337">
        <v>2010903</v>
      </c>
      <c r="B98" s="178" t="s">
        <v>1748</v>
      </c>
      <c r="C98" s="338">
        <v>923</v>
      </c>
      <c r="D98" s="241">
        <f t="shared" si="1"/>
        <v>923</v>
      </c>
      <c r="E98" s="241"/>
      <c r="F98" s="340"/>
    </row>
    <row r="99" ht="20.1" customHeight="1" spans="1:6">
      <c r="A99" s="341">
        <v>2010904</v>
      </c>
      <c r="B99" s="178" t="s">
        <v>1695</v>
      </c>
      <c r="C99" s="338">
        <v>458</v>
      </c>
      <c r="D99" s="241">
        <f t="shared" si="1"/>
        <v>458</v>
      </c>
      <c r="E99" s="241"/>
      <c r="F99" s="340"/>
    </row>
    <row r="100" ht="20.1" customHeight="1" spans="1:6">
      <c r="A100" s="337">
        <v>2010905</v>
      </c>
      <c r="B100" s="178" t="s">
        <v>1696</v>
      </c>
      <c r="C100" s="338">
        <v>239</v>
      </c>
      <c r="D100" s="241">
        <f t="shared" si="1"/>
        <v>239</v>
      </c>
      <c r="E100" s="241"/>
      <c r="F100" s="340"/>
    </row>
    <row r="101" ht="20.1" customHeight="1" spans="1:6">
      <c r="A101" s="337">
        <v>2010907</v>
      </c>
      <c r="B101" s="178" t="s">
        <v>234</v>
      </c>
      <c r="C101" s="338">
        <v>226</v>
      </c>
      <c r="D101" s="241">
        <f t="shared" si="1"/>
        <v>226</v>
      </c>
      <c r="E101" s="241"/>
      <c r="F101" s="340"/>
    </row>
    <row r="102" ht="20.1" customHeight="1" spans="1:6">
      <c r="A102" s="337">
        <v>2010908</v>
      </c>
      <c r="B102" s="178" t="s">
        <v>1749</v>
      </c>
      <c r="C102" s="338">
        <v>2657</v>
      </c>
      <c r="D102" s="241">
        <f t="shared" si="1"/>
        <v>2657</v>
      </c>
      <c r="E102" s="241"/>
      <c r="F102" s="340"/>
    </row>
    <row r="103" ht="20.1" customHeight="1" spans="1:6">
      <c r="A103" s="337">
        <v>2010909</v>
      </c>
      <c r="B103" s="178" t="s">
        <v>1695</v>
      </c>
      <c r="C103" s="338">
        <v>1616</v>
      </c>
      <c r="D103" s="241">
        <f t="shared" si="1"/>
        <v>1616</v>
      </c>
      <c r="E103" s="241"/>
      <c r="F103" s="340"/>
    </row>
    <row r="104" ht="20.1" customHeight="1" spans="1:6">
      <c r="A104" s="337">
        <v>2010910</v>
      </c>
      <c r="B104" s="178" t="s">
        <v>1696</v>
      </c>
      <c r="C104" s="338">
        <v>175</v>
      </c>
      <c r="D104" s="241">
        <f t="shared" si="1"/>
        <v>175</v>
      </c>
      <c r="E104" s="241"/>
      <c r="F104" s="340"/>
    </row>
    <row r="105" ht="20.1" customHeight="1" spans="1:6">
      <c r="A105" s="337">
        <v>2010911</v>
      </c>
      <c r="B105" s="178" t="s">
        <v>1750</v>
      </c>
      <c r="C105" s="338">
        <v>269</v>
      </c>
      <c r="D105" s="241">
        <f t="shared" si="1"/>
        <v>269</v>
      </c>
      <c r="E105" s="241"/>
      <c r="F105" s="340"/>
    </row>
    <row r="106" ht="20.1" customHeight="1" spans="1:6">
      <c r="A106" s="337">
        <v>2010912</v>
      </c>
      <c r="B106" s="178" t="s">
        <v>1751</v>
      </c>
      <c r="C106" s="338">
        <v>25</v>
      </c>
      <c r="D106" s="241">
        <f t="shared" si="1"/>
        <v>25</v>
      </c>
      <c r="E106" s="241"/>
      <c r="F106" s="340"/>
    </row>
    <row r="107" ht="20.1" customHeight="1" spans="1:6">
      <c r="A107" s="337">
        <v>2010950</v>
      </c>
      <c r="B107" s="178" t="s">
        <v>1752</v>
      </c>
      <c r="C107" s="338">
        <v>2</v>
      </c>
      <c r="D107" s="241">
        <f t="shared" si="1"/>
        <v>2</v>
      </c>
      <c r="E107" s="241"/>
      <c r="F107" s="340"/>
    </row>
    <row r="108" ht="20.1" customHeight="1" spans="1:6">
      <c r="A108" s="337">
        <v>2010999</v>
      </c>
      <c r="B108" s="178" t="s">
        <v>1717</v>
      </c>
      <c r="C108" s="338">
        <v>10</v>
      </c>
      <c r="D108" s="241">
        <f t="shared" si="1"/>
        <v>10</v>
      </c>
      <c r="E108" s="241"/>
      <c r="F108" s="340"/>
    </row>
    <row r="109" ht="20.1" customHeight="1" spans="1:6">
      <c r="A109" s="337">
        <v>20110</v>
      </c>
      <c r="B109" s="178" t="s">
        <v>1753</v>
      </c>
      <c r="C109" s="338">
        <v>67</v>
      </c>
      <c r="D109" s="241">
        <f t="shared" si="1"/>
        <v>67</v>
      </c>
      <c r="E109" s="241"/>
      <c r="F109" s="340"/>
    </row>
    <row r="110" ht="20.1" customHeight="1" spans="1:6">
      <c r="A110" s="337">
        <v>2011001</v>
      </c>
      <c r="B110" s="178" t="s">
        <v>1754</v>
      </c>
      <c r="C110" s="338">
        <v>54</v>
      </c>
      <c r="D110" s="241">
        <f t="shared" si="1"/>
        <v>54</v>
      </c>
      <c r="E110" s="241"/>
      <c r="F110" s="340"/>
    </row>
    <row r="111" ht="20.1" customHeight="1" spans="1:6">
      <c r="A111" s="337">
        <v>2011002</v>
      </c>
      <c r="B111" s="178" t="s">
        <v>1755</v>
      </c>
      <c r="C111" s="338">
        <v>81</v>
      </c>
      <c r="D111" s="241">
        <f t="shared" si="1"/>
        <v>81</v>
      </c>
      <c r="E111" s="241"/>
      <c r="F111" s="340"/>
    </row>
    <row r="112" ht="20.1" customHeight="1" spans="1:6">
      <c r="A112" s="337">
        <v>2011003</v>
      </c>
      <c r="B112" s="178" t="s">
        <v>1719</v>
      </c>
      <c r="C112" s="338">
        <v>63</v>
      </c>
      <c r="D112" s="241">
        <f t="shared" si="1"/>
        <v>63</v>
      </c>
      <c r="E112" s="241"/>
      <c r="F112" s="340"/>
    </row>
    <row r="113" ht="20.1" customHeight="1" spans="1:6">
      <c r="A113" s="337">
        <v>2011004</v>
      </c>
      <c r="B113" s="178" t="s">
        <v>1756</v>
      </c>
      <c r="C113" s="338">
        <v>295</v>
      </c>
      <c r="D113" s="241">
        <f t="shared" si="1"/>
        <v>295</v>
      </c>
      <c r="E113" s="241"/>
      <c r="F113" s="340"/>
    </row>
    <row r="114" ht="20.1" customHeight="1" spans="1:6">
      <c r="A114" s="337">
        <v>2011005</v>
      </c>
      <c r="B114" s="178" t="s">
        <v>1757</v>
      </c>
      <c r="C114" s="338">
        <v>241</v>
      </c>
      <c r="D114" s="241">
        <f t="shared" si="1"/>
        <v>241</v>
      </c>
      <c r="E114" s="241"/>
      <c r="F114" s="340"/>
    </row>
    <row r="115" ht="20.1" customHeight="1" spans="1:6">
      <c r="A115" s="341">
        <v>2011006</v>
      </c>
      <c r="B115" s="178" t="s">
        <v>249</v>
      </c>
      <c r="C115" s="338">
        <v>241</v>
      </c>
      <c r="D115" s="241">
        <f t="shared" si="1"/>
        <v>241</v>
      </c>
      <c r="E115" s="241"/>
      <c r="F115" s="340"/>
    </row>
    <row r="116" ht="20.1" customHeight="1" spans="1:6">
      <c r="A116" s="337">
        <v>2011007</v>
      </c>
      <c r="B116" s="174" t="s">
        <v>1311</v>
      </c>
      <c r="C116" s="335">
        <v>92</v>
      </c>
      <c r="D116" s="230">
        <f t="shared" si="1"/>
        <v>92</v>
      </c>
      <c r="E116" s="230"/>
      <c r="F116" s="340"/>
    </row>
    <row r="117" ht="20.1" customHeight="1" spans="1:6">
      <c r="A117" s="337">
        <v>2011008</v>
      </c>
      <c r="B117" s="178" t="s">
        <v>1758</v>
      </c>
      <c r="C117" s="338">
        <v>85</v>
      </c>
      <c r="D117" s="241">
        <f t="shared" si="1"/>
        <v>85</v>
      </c>
      <c r="E117" s="241"/>
      <c r="F117" s="340"/>
    </row>
    <row r="118" ht="20.1" customHeight="1" spans="1:6">
      <c r="A118" s="341">
        <v>2011009</v>
      </c>
      <c r="B118" s="178" t="s">
        <v>1759</v>
      </c>
      <c r="C118" s="338">
        <v>70</v>
      </c>
      <c r="D118" s="241">
        <f t="shared" si="1"/>
        <v>70</v>
      </c>
      <c r="E118" s="241"/>
      <c r="F118" s="340"/>
    </row>
    <row r="119" ht="20.1" customHeight="1" spans="1:6">
      <c r="A119" s="341">
        <v>2011010</v>
      </c>
      <c r="B119" s="178" t="s">
        <v>1760</v>
      </c>
      <c r="C119" s="338">
        <v>10</v>
      </c>
      <c r="D119" s="241">
        <f t="shared" si="1"/>
        <v>10</v>
      </c>
      <c r="E119" s="241"/>
      <c r="F119" s="340"/>
    </row>
    <row r="120" ht="20.1" customHeight="1" spans="1:6">
      <c r="A120" s="341">
        <v>2011011</v>
      </c>
      <c r="B120" s="178" t="s">
        <v>1761</v>
      </c>
      <c r="C120" s="338">
        <v>5</v>
      </c>
      <c r="D120" s="241">
        <f t="shared" si="1"/>
        <v>5</v>
      </c>
      <c r="E120" s="241"/>
      <c r="F120" s="340"/>
    </row>
    <row r="121" ht="20.1" customHeight="1" spans="1:6">
      <c r="A121" s="341">
        <v>2011012</v>
      </c>
      <c r="B121" s="178" t="s">
        <v>1762</v>
      </c>
      <c r="C121" s="338">
        <v>7</v>
      </c>
      <c r="D121" s="241">
        <f t="shared" si="1"/>
        <v>7</v>
      </c>
      <c r="E121" s="230"/>
      <c r="F121" s="340"/>
    </row>
    <row r="122" ht="20.1" customHeight="1" spans="1:6">
      <c r="A122" s="337">
        <v>2011050</v>
      </c>
      <c r="B122" s="178" t="s">
        <v>279</v>
      </c>
      <c r="C122" s="338">
        <v>7</v>
      </c>
      <c r="D122" s="241">
        <f t="shared" si="1"/>
        <v>7</v>
      </c>
      <c r="E122" s="241"/>
      <c r="F122" s="340"/>
    </row>
    <row r="123" ht="20.1" customHeight="1" spans="1:6">
      <c r="A123" s="337">
        <v>2011099</v>
      </c>
      <c r="B123" s="174" t="s">
        <v>1312</v>
      </c>
      <c r="C123" s="335">
        <v>14363</v>
      </c>
      <c r="D123" s="230">
        <f t="shared" si="1"/>
        <v>14363</v>
      </c>
      <c r="E123" s="230"/>
      <c r="F123" s="340"/>
    </row>
    <row r="124" ht="20.1" customHeight="1" spans="1:6">
      <c r="A124" s="337">
        <v>20111</v>
      </c>
      <c r="B124" s="178" t="s">
        <v>1763</v>
      </c>
      <c r="C124" s="338">
        <v>40</v>
      </c>
      <c r="D124" s="241">
        <f t="shared" si="1"/>
        <v>40</v>
      </c>
      <c r="E124" s="241"/>
      <c r="F124" s="340"/>
    </row>
    <row r="125" ht="20.1" customHeight="1" spans="1:6">
      <c r="A125" s="337">
        <v>2011101</v>
      </c>
      <c r="B125" s="178" t="s">
        <v>282</v>
      </c>
      <c r="C125" s="338">
        <v>40</v>
      </c>
      <c r="D125" s="241">
        <f t="shared" si="1"/>
        <v>40</v>
      </c>
      <c r="E125" s="241"/>
      <c r="F125" s="340"/>
    </row>
    <row r="126" ht="20.1" customHeight="1" spans="1:6">
      <c r="A126" s="337">
        <v>2011102</v>
      </c>
      <c r="B126" s="178" t="s">
        <v>1764</v>
      </c>
      <c r="C126" s="338">
        <v>12122</v>
      </c>
      <c r="D126" s="241">
        <f t="shared" si="1"/>
        <v>12122</v>
      </c>
      <c r="E126" s="241"/>
      <c r="F126" s="340"/>
    </row>
    <row r="127" ht="20.1" customHeight="1" spans="1:6">
      <c r="A127" s="337">
        <v>2011103</v>
      </c>
      <c r="B127" s="178" t="s">
        <v>1695</v>
      </c>
      <c r="C127" s="338">
        <v>7752</v>
      </c>
      <c r="D127" s="241">
        <f t="shared" si="1"/>
        <v>7752</v>
      </c>
      <c r="E127" s="241"/>
      <c r="F127" s="340"/>
    </row>
    <row r="128" ht="20.1" customHeight="1" spans="1:6">
      <c r="A128" s="337">
        <v>2011104</v>
      </c>
      <c r="B128" s="178" t="s">
        <v>1696</v>
      </c>
      <c r="C128" s="338">
        <v>2492</v>
      </c>
      <c r="D128" s="241">
        <f t="shared" si="1"/>
        <v>2492</v>
      </c>
      <c r="E128" s="230"/>
      <c r="F128" s="340"/>
    </row>
    <row r="129" ht="20.1" customHeight="1" spans="1:6">
      <c r="A129" s="337">
        <v>2011105</v>
      </c>
      <c r="B129" s="178" t="s">
        <v>1765</v>
      </c>
      <c r="C129" s="338">
        <v>1433</v>
      </c>
      <c r="D129" s="241">
        <f t="shared" si="1"/>
        <v>1433</v>
      </c>
      <c r="E129" s="241"/>
      <c r="F129" s="340"/>
    </row>
    <row r="130" ht="20.1" customHeight="1" spans="1:6">
      <c r="A130" s="337">
        <v>2011106</v>
      </c>
      <c r="B130" s="178" t="s">
        <v>1766</v>
      </c>
      <c r="C130" s="338">
        <v>108</v>
      </c>
      <c r="D130" s="241">
        <f t="shared" si="1"/>
        <v>108</v>
      </c>
      <c r="E130" s="241"/>
      <c r="F130" s="340"/>
    </row>
    <row r="131" ht="20.1" customHeight="1" spans="1:6">
      <c r="A131" s="337">
        <v>2011150</v>
      </c>
      <c r="B131" s="178" t="s">
        <v>1719</v>
      </c>
      <c r="C131" s="338">
        <v>337</v>
      </c>
      <c r="D131" s="241">
        <f t="shared" si="1"/>
        <v>337</v>
      </c>
      <c r="E131" s="241"/>
      <c r="F131" s="340"/>
    </row>
    <row r="132" ht="20.1" customHeight="1" spans="1:6">
      <c r="A132" s="337">
        <v>2011199</v>
      </c>
      <c r="B132" s="178" t="s">
        <v>1767</v>
      </c>
      <c r="C132" s="338">
        <v>283</v>
      </c>
      <c r="D132" s="241">
        <f t="shared" si="1"/>
        <v>283</v>
      </c>
      <c r="E132" s="241"/>
      <c r="F132" s="340"/>
    </row>
    <row r="133" ht="20.1" customHeight="1" spans="1:6">
      <c r="A133" s="337">
        <v>20113</v>
      </c>
      <c r="B133" s="178" t="s">
        <v>1695</v>
      </c>
      <c r="C133" s="338">
        <v>233</v>
      </c>
      <c r="D133" s="241">
        <f t="shared" si="1"/>
        <v>233</v>
      </c>
      <c r="E133" s="241"/>
      <c r="F133" s="340"/>
    </row>
    <row r="134" ht="20.1" customHeight="1" spans="1:6">
      <c r="A134" s="337">
        <v>2011301</v>
      </c>
      <c r="B134" s="178" t="s">
        <v>1719</v>
      </c>
      <c r="C134" s="338">
        <v>50</v>
      </c>
      <c r="D134" s="241">
        <f t="shared" ref="D134:D197" si="2">C134-E134</f>
        <v>50</v>
      </c>
      <c r="E134" s="241"/>
      <c r="F134" s="340"/>
    </row>
    <row r="135" ht="20.1" customHeight="1" spans="1:6">
      <c r="A135" s="337">
        <v>2011302</v>
      </c>
      <c r="B135" s="178" t="s">
        <v>1768</v>
      </c>
      <c r="C135" s="338">
        <v>462</v>
      </c>
      <c r="D135" s="241">
        <f t="shared" si="2"/>
        <v>462</v>
      </c>
      <c r="E135" s="241"/>
      <c r="F135" s="340"/>
    </row>
    <row r="136" ht="20.1" customHeight="1" spans="1:6">
      <c r="A136" s="337">
        <v>2011303</v>
      </c>
      <c r="B136" s="178" t="s">
        <v>1695</v>
      </c>
      <c r="C136" s="338">
        <v>426</v>
      </c>
      <c r="D136" s="241">
        <f t="shared" si="2"/>
        <v>426</v>
      </c>
      <c r="E136" s="241"/>
      <c r="F136" s="340"/>
    </row>
    <row r="137" ht="20.1" customHeight="1" spans="1:6">
      <c r="A137" s="337">
        <v>2011304</v>
      </c>
      <c r="B137" s="178" t="s">
        <v>1719</v>
      </c>
      <c r="C137" s="338">
        <v>36</v>
      </c>
      <c r="D137" s="241">
        <f t="shared" si="2"/>
        <v>36</v>
      </c>
      <c r="E137" s="241"/>
      <c r="F137" s="340"/>
    </row>
    <row r="138" ht="20.1" customHeight="1" spans="1:6">
      <c r="A138" s="337">
        <v>2011305</v>
      </c>
      <c r="B138" s="178" t="s">
        <v>1769</v>
      </c>
      <c r="C138" s="338">
        <v>1456</v>
      </c>
      <c r="D138" s="241">
        <f t="shared" si="2"/>
        <v>1456</v>
      </c>
      <c r="E138" s="241"/>
      <c r="F138" s="340"/>
    </row>
    <row r="139" ht="20.1" customHeight="1" spans="1:6">
      <c r="A139" s="337">
        <v>2011306</v>
      </c>
      <c r="B139" s="178" t="s">
        <v>1695</v>
      </c>
      <c r="C139" s="338">
        <v>1113</v>
      </c>
      <c r="D139" s="241">
        <f t="shared" si="2"/>
        <v>1113</v>
      </c>
      <c r="E139" s="241"/>
      <c r="F139" s="340"/>
    </row>
    <row r="140" ht="20.1" customHeight="1" spans="1:6">
      <c r="A140" s="337">
        <v>2011307</v>
      </c>
      <c r="B140" s="178" t="s">
        <v>1696</v>
      </c>
      <c r="C140" s="338">
        <v>14</v>
      </c>
      <c r="D140" s="241">
        <f t="shared" si="2"/>
        <v>14</v>
      </c>
      <c r="E140" s="241"/>
      <c r="F140" s="340"/>
    </row>
    <row r="141" ht="20.1" customHeight="1" spans="1:6">
      <c r="A141" s="337">
        <v>2011308</v>
      </c>
      <c r="B141" s="178" t="s">
        <v>1770</v>
      </c>
      <c r="C141" s="338">
        <v>138</v>
      </c>
      <c r="D141" s="241">
        <f t="shared" si="2"/>
        <v>138</v>
      </c>
      <c r="E141" s="241"/>
      <c r="F141" s="340"/>
    </row>
    <row r="142" ht="20.1" customHeight="1" spans="1:6">
      <c r="A142" s="337">
        <v>2011350</v>
      </c>
      <c r="B142" s="178" t="s">
        <v>1771</v>
      </c>
      <c r="C142" s="338">
        <v>118</v>
      </c>
      <c r="D142" s="241">
        <f t="shared" si="2"/>
        <v>118</v>
      </c>
      <c r="E142" s="241"/>
      <c r="F142" s="340"/>
    </row>
    <row r="143" ht="20.1" customHeight="1" spans="1:6">
      <c r="A143" s="337">
        <v>2011399</v>
      </c>
      <c r="B143" s="178" t="s">
        <v>1772</v>
      </c>
      <c r="C143" s="338">
        <v>40</v>
      </c>
      <c r="D143" s="241">
        <f t="shared" si="2"/>
        <v>40</v>
      </c>
      <c r="E143" s="241"/>
      <c r="F143" s="340"/>
    </row>
    <row r="144" ht="20.1" customHeight="1" spans="1:6">
      <c r="A144" s="337">
        <v>20114</v>
      </c>
      <c r="B144" s="178" t="s">
        <v>1773</v>
      </c>
      <c r="C144" s="338">
        <v>33</v>
      </c>
      <c r="D144" s="241">
        <f t="shared" si="2"/>
        <v>33</v>
      </c>
      <c r="E144" s="241"/>
      <c r="F144" s="340"/>
    </row>
    <row r="145" ht="20.1" customHeight="1" spans="1:6">
      <c r="A145" s="337">
        <v>2011401</v>
      </c>
      <c r="B145" s="174" t="s">
        <v>1313</v>
      </c>
      <c r="C145" s="335">
        <v>63389</v>
      </c>
      <c r="D145" s="230">
        <f t="shared" si="2"/>
        <v>63389</v>
      </c>
      <c r="E145" s="230"/>
      <c r="F145" s="340"/>
    </row>
    <row r="146" ht="20.1" customHeight="1" spans="1:6">
      <c r="A146" s="337">
        <v>2011402</v>
      </c>
      <c r="B146" s="178" t="s">
        <v>1774</v>
      </c>
      <c r="C146" s="338">
        <v>1543</v>
      </c>
      <c r="D146" s="241">
        <f t="shared" si="2"/>
        <v>1543</v>
      </c>
      <c r="E146" s="241"/>
      <c r="F146" s="340"/>
    </row>
    <row r="147" ht="20.1" customHeight="1" spans="1:6">
      <c r="A147" s="337">
        <v>2011403</v>
      </c>
      <c r="B147" s="178" t="s">
        <v>1695</v>
      </c>
      <c r="C147" s="338">
        <v>468</v>
      </c>
      <c r="D147" s="241">
        <f t="shared" si="2"/>
        <v>468</v>
      </c>
      <c r="E147" s="241"/>
      <c r="F147" s="340"/>
    </row>
    <row r="148" ht="20.1" customHeight="1" spans="1:6">
      <c r="A148" s="337">
        <v>2011404</v>
      </c>
      <c r="B148" s="178" t="s">
        <v>1696</v>
      </c>
      <c r="C148" s="338">
        <v>486</v>
      </c>
      <c r="D148" s="241">
        <f t="shared" si="2"/>
        <v>486</v>
      </c>
      <c r="E148" s="241"/>
      <c r="F148" s="340"/>
    </row>
    <row r="149" ht="20.1" customHeight="1" spans="1:6">
      <c r="A149" s="337">
        <v>2011405</v>
      </c>
      <c r="B149" s="178" t="s">
        <v>1775</v>
      </c>
      <c r="C149" s="338">
        <v>589</v>
      </c>
      <c r="D149" s="241">
        <f t="shared" si="2"/>
        <v>589</v>
      </c>
      <c r="E149" s="241"/>
      <c r="F149" s="340"/>
    </row>
    <row r="150" ht="20.1" customHeight="1" spans="1:6">
      <c r="A150" s="337">
        <v>2011406</v>
      </c>
      <c r="B150" s="178" t="s">
        <v>1776</v>
      </c>
      <c r="C150" s="338">
        <v>41675</v>
      </c>
      <c r="D150" s="241">
        <f t="shared" si="2"/>
        <v>41675</v>
      </c>
      <c r="E150" s="241"/>
      <c r="F150" s="340"/>
    </row>
    <row r="151" ht="20.1" customHeight="1" spans="1:6">
      <c r="A151" s="337">
        <v>2011407</v>
      </c>
      <c r="B151" s="178" t="s">
        <v>1777</v>
      </c>
      <c r="C151" s="338">
        <v>1903</v>
      </c>
      <c r="D151" s="241">
        <f t="shared" si="2"/>
        <v>1903</v>
      </c>
      <c r="E151" s="241"/>
      <c r="F151" s="340"/>
    </row>
    <row r="152" ht="20.1" customHeight="1" spans="1:6">
      <c r="A152" s="337">
        <v>2011408</v>
      </c>
      <c r="B152" s="178" t="s">
        <v>1778</v>
      </c>
      <c r="C152" s="338">
        <v>8232</v>
      </c>
      <c r="D152" s="241">
        <f t="shared" si="2"/>
        <v>8232</v>
      </c>
      <c r="E152" s="241"/>
      <c r="F152" s="340"/>
    </row>
    <row r="153" ht="20.1" customHeight="1" spans="1:6">
      <c r="A153" s="337">
        <v>2011409</v>
      </c>
      <c r="B153" s="178" t="s">
        <v>1779</v>
      </c>
      <c r="C153" s="338">
        <v>9311</v>
      </c>
      <c r="D153" s="241">
        <f t="shared" si="2"/>
        <v>9311</v>
      </c>
      <c r="E153" s="241"/>
      <c r="F153" s="340"/>
    </row>
    <row r="154" ht="20.1" customHeight="1" spans="1:6">
      <c r="A154" s="337">
        <v>2011410</v>
      </c>
      <c r="B154" s="178" t="s">
        <v>1780</v>
      </c>
      <c r="C154" s="338">
        <v>16099</v>
      </c>
      <c r="D154" s="241">
        <f t="shared" si="2"/>
        <v>16099</v>
      </c>
      <c r="E154" s="241"/>
      <c r="F154" s="340"/>
    </row>
    <row r="155" ht="20.1" customHeight="1" spans="1:6">
      <c r="A155" s="337">
        <v>2011411</v>
      </c>
      <c r="B155" s="178" t="s">
        <v>1781</v>
      </c>
      <c r="C155" s="338">
        <v>6130</v>
      </c>
      <c r="D155" s="241">
        <f t="shared" si="2"/>
        <v>6130</v>
      </c>
      <c r="E155" s="230"/>
      <c r="F155" s="340"/>
    </row>
    <row r="156" ht="20.1" customHeight="1" spans="1:6">
      <c r="A156" s="337">
        <v>2011450</v>
      </c>
      <c r="B156" s="178" t="s">
        <v>1782</v>
      </c>
      <c r="C156" s="338">
        <v>4768</v>
      </c>
      <c r="D156" s="241">
        <f t="shared" si="2"/>
        <v>4768</v>
      </c>
      <c r="E156" s="241"/>
      <c r="F156" s="340"/>
    </row>
    <row r="157" ht="20.1" customHeight="1" spans="1:6">
      <c r="A157" s="337">
        <v>2011499</v>
      </c>
      <c r="B157" s="178" t="s">
        <v>1783</v>
      </c>
      <c r="C157" s="338">
        <v>13</v>
      </c>
      <c r="D157" s="241">
        <f t="shared" si="2"/>
        <v>13</v>
      </c>
      <c r="E157" s="241"/>
      <c r="F157" s="340"/>
    </row>
    <row r="158" ht="20.1" customHeight="1" spans="1:6">
      <c r="A158" s="341">
        <v>20115</v>
      </c>
      <c r="B158" s="178" t="s">
        <v>1784</v>
      </c>
      <c r="C158" s="338">
        <v>4752</v>
      </c>
      <c r="D158" s="241">
        <f t="shared" si="2"/>
        <v>4752</v>
      </c>
      <c r="E158" s="241"/>
      <c r="F158" s="340"/>
    </row>
    <row r="159" ht="20.1" customHeight="1" spans="1:6">
      <c r="A159" s="341">
        <v>2011501</v>
      </c>
      <c r="B159" s="178" t="s">
        <v>1785</v>
      </c>
      <c r="C159" s="338">
        <v>3</v>
      </c>
      <c r="D159" s="241">
        <f t="shared" si="2"/>
        <v>3</v>
      </c>
      <c r="E159" s="241"/>
      <c r="F159" s="340"/>
    </row>
    <row r="160" ht="20.1" customHeight="1" spans="1:6">
      <c r="A160" s="341">
        <v>2011502</v>
      </c>
      <c r="B160" s="178" t="s">
        <v>1786</v>
      </c>
      <c r="C160" s="338">
        <v>335</v>
      </c>
      <c r="D160" s="241">
        <f t="shared" si="2"/>
        <v>335</v>
      </c>
      <c r="E160" s="241"/>
      <c r="F160" s="340"/>
    </row>
    <row r="161" ht="20.1" customHeight="1" spans="1:6">
      <c r="A161" s="341">
        <v>2011503</v>
      </c>
      <c r="B161" s="178" t="s">
        <v>1787</v>
      </c>
      <c r="C161" s="338">
        <v>335</v>
      </c>
      <c r="D161" s="241">
        <f t="shared" si="2"/>
        <v>335</v>
      </c>
      <c r="E161" s="241"/>
      <c r="F161" s="340"/>
    </row>
    <row r="162" ht="20.1" customHeight="1" spans="1:6">
      <c r="A162" s="341">
        <v>2011504</v>
      </c>
      <c r="B162" s="178" t="s">
        <v>1788</v>
      </c>
      <c r="C162" s="338">
        <v>1445</v>
      </c>
      <c r="D162" s="241">
        <f t="shared" si="2"/>
        <v>1445</v>
      </c>
      <c r="E162" s="241"/>
      <c r="F162" s="340"/>
    </row>
    <row r="163" ht="20.1" customHeight="1" spans="1:6">
      <c r="A163" s="341">
        <v>2011505</v>
      </c>
      <c r="B163" s="178" t="s">
        <v>1789</v>
      </c>
      <c r="C163" s="338">
        <v>1126</v>
      </c>
      <c r="D163" s="241">
        <f t="shared" si="2"/>
        <v>1126</v>
      </c>
      <c r="E163" s="241"/>
      <c r="F163" s="340"/>
    </row>
    <row r="164" ht="20.1" customHeight="1" spans="1:6">
      <c r="A164" s="341">
        <v>2011506</v>
      </c>
      <c r="B164" s="178" t="s">
        <v>1790</v>
      </c>
      <c r="C164" s="338">
        <v>165</v>
      </c>
      <c r="D164" s="241">
        <f t="shared" si="2"/>
        <v>165</v>
      </c>
      <c r="E164" s="241"/>
      <c r="F164" s="340"/>
    </row>
    <row r="165" ht="20.1" customHeight="1" spans="1:6">
      <c r="A165" s="341">
        <v>2011507</v>
      </c>
      <c r="B165" s="178" t="s">
        <v>1791</v>
      </c>
      <c r="C165" s="338">
        <v>154</v>
      </c>
      <c r="D165" s="241">
        <f t="shared" si="2"/>
        <v>154</v>
      </c>
      <c r="E165" s="241"/>
      <c r="F165" s="340"/>
    </row>
    <row r="166" ht="20.1" customHeight="1" spans="1:6">
      <c r="A166" s="341">
        <v>2011550</v>
      </c>
      <c r="B166" s="178" t="s">
        <v>1792</v>
      </c>
      <c r="C166" s="338">
        <v>13623</v>
      </c>
      <c r="D166" s="241">
        <f t="shared" si="2"/>
        <v>13623</v>
      </c>
      <c r="E166" s="241"/>
      <c r="F166" s="340"/>
    </row>
    <row r="167" ht="20.1" customHeight="1" spans="1:6">
      <c r="A167" s="341">
        <v>2011599</v>
      </c>
      <c r="B167" s="178" t="s">
        <v>379</v>
      </c>
      <c r="C167" s="338">
        <v>13623</v>
      </c>
      <c r="D167" s="241">
        <f t="shared" si="2"/>
        <v>13623</v>
      </c>
      <c r="E167" s="241"/>
      <c r="F167" s="340"/>
    </row>
    <row r="168" ht="20.1" customHeight="1" spans="1:6">
      <c r="A168" s="341">
        <v>20117</v>
      </c>
      <c r="B168" s="174" t="s">
        <v>1314</v>
      </c>
      <c r="C168" s="335">
        <v>928</v>
      </c>
      <c r="D168" s="230">
        <f t="shared" si="2"/>
        <v>928</v>
      </c>
      <c r="E168" s="230"/>
      <c r="F168" s="340"/>
    </row>
    <row r="169" ht="20.1" customHeight="1" spans="1:6">
      <c r="A169" s="341">
        <v>2011701</v>
      </c>
      <c r="B169" s="178" t="s">
        <v>1793</v>
      </c>
      <c r="C169" s="338">
        <v>212</v>
      </c>
      <c r="D169" s="241">
        <f t="shared" si="2"/>
        <v>212</v>
      </c>
      <c r="E169" s="241"/>
      <c r="F169" s="340"/>
    </row>
    <row r="170" ht="20.1" customHeight="1" spans="1:6">
      <c r="A170" s="341">
        <v>2011702</v>
      </c>
      <c r="B170" s="178" t="s">
        <v>1695</v>
      </c>
      <c r="C170" s="338">
        <v>174</v>
      </c>
      <c r="D170" s="241">
        <f t="shared" si="2"/>
        <v>174</v>
      </c>
      <c r="E170" s="241"/>
      <c r="F170" s="340"/>
    </row>
    <row r="171" ht="20.1" customHeight="1" spans="1:6">
      <c r="A171" s="341">
        <v>2011703</v>
      </c>
      <c r="B171" s="178" t="s">
        <v>1696</v>
      </c>
      <c r="C171" s="338">
        <v>32</v>
      </c>
      <c r="D171" s="241">
        <f t="shared" si="2"/>
        <v>32</v>
      </c>
      <c r="E171" s="241"/>
      <c r="F171" s="340"/>
    </row>
    <row r="172" ht="20.1" customHeight="1" spans="1:6">
      <c r="A172" s="341">
        <v>2011704</v>
      </c>
      <c r="B172" s="178" t="s">
        <v>1794</v>
      </c>
      <c r="C172" s="338">
        <v>6</v>
      </c>
      <c r="D172" s="241">
        <f t="shared" si="2"/>
        <v>6</v>
      </c>
      <c r="E172" s="241"/>
      <c r="F172" s="340"/>
    </row>
    <row r="173" ht="20.1" customHeight="1" spans="1:6">
      <c r="A173" s="341">
        <v>2011705</v>
      </c>
      <c r="B173" s="178" t="s">
        <v>1795</v>
      </c>
      <c r="C173" s="338">
        <v>453</v>
      </c>
      <c r="D173" s="241">
        <f t="shared" si="2"/>
        <v>453</v>
      </c>
      <c r="E173" s="241"/>
      <c r="F173" s="340"/>
    </row>
    <row r="174" ht="20.1" customHeight="1" spans="1:6">
      <c r="A174" s="341">
        <v>2011706</v>
      </c>
      <c r="B174" s="178" t="s">
        <v>1796</v>
      </c>
      <c r="C174" s="338">
        <v>391</v>
      </c>
      <c r="D174" s="241">
        <f t="shared" si="2"/>
        <v>391</v>
      </c>
      <c r="E174" s="241"/>
      <c r="F174" s="340"/>
    </row>
    <row r="175" ht="20.1" customHeight="1" spans="1:6">
      <c r="A175" s="341">
        <v>2011707</v>
      </c>
      <c r="B175" s="178" t="s">
        <v>1797</v>
      </c>
      <c r="C175" s="338">
        <v>62</v>
      </c>
      <c r="D175" s="241">
        <f t="shared" si="2"/>
        <v>62</v>
      </c>
      <c r="E175" s="241"/>
      <c r="F175" s="340"/>
    </row>
    <row r="176" ht="20.1" customHeight="1" spans="1:6">
      <c r="A176" s="341">
        <v>2011708</v>
      </c>
      <c r="B176" s="178" t="s">
        <v>1798</v>
      </c>
      <c r="C176" s="338">
        <v>2</v>
      </c>
      <c r="D176" s="241">
        <f t="shared" si="2"/>
        <v>2</v>
      </c>
      <c r="E176" s="241"/>
      <c r="F176" s="340"/>
    </row>
    <row r="177" ht="20.1" customHeight="1" spans="1:6">
      <c r="A177" s="341">
        <v>2011709</v>
      </c>
      <c r="B177" s="178" t="s">
        <v>1799</v>
      </c>
      <c r="C177" s="338">
        <v>2</v>
      </c>
      <c r="D177" s="241">
        <f t="shared" si="2"/>
        <v>2</v>
      </c>
      <c r="E177" s="241"/>
      <c r="F177" s="340"/>
    </row>
    <row r="178" ht="20.1" customHeight="1" spans="1:6">
      <c r="A178" s="341">
        <v>2011710</v>
      </c>
      <c r="B178" s="178" t="s">
        <v>1800</v>
      </c>
      <c r="C178" s="338">
        <v>44</v>
      </c>
      <c r="D178" s="241">
        <f t="shared" si="2"/>
        <v>44</v>
      </c>
      <c r="E178" s="241"/>
      <c r="F178" s="340"/>
    </row>
    <row r="179" ht="20.1" customHeight="1" spans="1:6">
      <c r="A179" s="341">
        <v>2011750</v>
      </c>
      <c r="B179" s="178" t="s">
        <v>1801</v>
      </c>
      <c r="C179" s="338">
        <v>44</v>
      </c>
      <c r="D179" s="241">
        <f t="shared" si="2"/>
        <v>44</v>
      </c>
      <c r="E179" s="241"/>
      <c r="F179" s="340"/>
    </row>
    <row r="180" ht="20.1" customHeight="1" spans="1:6">
      <c r="A180" s="341">
        <v>2011799</v>
      </c>
      <c r="B180" s="178" t="s">
        <v>1802</v>
      </c>
      <c r="C180" s="338">
        <v>217</v>
      </c>
      <c r="D180" s="241">
        <f t="shared" si="2"/>
        <v>217</v>
      </c>
      <c r="E180" s="230"/>
      <c r="F180" s="340"/>
    </row>
    <row r="181" ht="20.1" customHeight="1" spans="1:6">
      <c r="A181" s="337">
        <v>20123</v>
      </c>
      <c r="B181" s="178" t="s">
        <v>425</v>
      </c>
      <c r="C181" s="338">
        <v>217</v>
      </c>
      <c r="D181" s="241">
        <f t="shared" si="2"/>
        <v>217</v>
      </c>
      <c r="E181" s="241"/>
      <c r="F181" s="340"/>
    </row>
    <row r="182" ht="20.1" customHeight="1" spans="1:6">
      <c r="A182" s="337">
        <v>2012301</v>
      </c>
      <c r="B182" s="174" t="s">
        <v>1315</v>
      </c>
      <c r="C182" s="335">
        <v>3968</v>
      </c>
      <c r="D182" s="230">
        <f t="shared" si="2"/>
        <v>3968</v>
      </c>
      <c r="E182" s="230"/>
      <c r="F182" s="340"/>
    </row>
    <row r="183" ht="20.1" customHeight="1" spans="1:6">
      <c r="A183" s="337">
        <v>2012302</v>
      </c>
      <c r="B183" s="178" t="s">
        <v>1803</v>
      </c>
      <c r="C183" s="338">
        <v>1363</v>
      </c>
      <c r="D183" s="241">
        <f t="shared" si="2"/>
        <v>1363</v>
      </c>
      <c r="E183" s="241"/>
      <c r="F183" s="340"/>
    </row>
    <row r="184" ht="20.1" customHeight="1" spans="1:6">
      <c r="A184" s="337">
        <v>2012303</v>
      </c>
      <c r="B184" s="178" t="s">
        <v>1695</v>
      </c>
      <c r="C184" s="338">
        <v>626</v>
      </c>
      <c r="D184" s="241">
        <f t="shared" si="2"/>
        <v>626</v>
      </c>
      <c r="E184" s="241"/>
      <c r="F184" s="340"/>
    </row>
    <row r="185" ht="20.1" customHeight="1" spans="1:6">
      <c r="A185" s="337">
        <v>2012304</v>
      </c>
      <c r="B185" s="178" t="s">
        <v>1696</v>
      </c>
      <c r="C185" s="338">
        <v>56</v>
      </c>
      <c r="D185" s="241">
        <f t="shared" si="2"/>
        <v>56</v>
      </c>
      <c r="E185" s="241"/>
      <c r="F185" s="340"/>
    </row>
    <row r="186" ht="20.1" customHeight="1" spans="1:6">
      <c r="A186" s="337">
        <v>2012350</v>
      </c>
      <c r="B186" s="178" t="s">
        <v>1804</v>
      </c>
      <c r="C186" s="338">
        <v>123</v>
      </c>
      <c r="D186" s="241">
        <f t="shared" si="2"/>
        <v>123</v>
      </c>
      <c r="E186" s="241"/>
      <c r="F186" s="340"/>
    </row>
    <row r="187" ht="20.1" customHeight="1" spans="1:6">
      <c r="A187" s="337">
        <v>2012399</v>
      </c>
      <c r="B187" s="178" t="s">
        <v>1805</v>
      </c>
      <c r="C187" s="338">
        <v>208</v>
      </c>
      <c r="D187" s="241">
        <f t="shared" si="2"/>
        <v>208</v>
      </c>
      <c r="E187" s="241"/>
      <c r="F187" s="340"/>
    </row>
    <row r="188" ht="20.1" customHeight="1" spans="1:6">
      <c r="A188" s="341">
        <v>20124</v>
      </c>
      <c r="B188" s="178" t="s">
        <v>1806</v>
      </c>
      <c r="C188" s="338">
        <v>29</v>
      </c>
      <c r="D188" s="241">
        <f t="shared" si="2"/>
        <v>29</v>
      </c>
      <c r="E188" s="241"/>
      <c r="F188" s="340"/>
    </row>
    <row r="189" ht="20.1" customHeight="1" spans="1:6">
      <c r="A189" s="341">
        <v>2012401</v>
      </c>
      <c r="B189" s="178" t="s">
        <v>1807</v>
      </c>
      <c r="C189" s="338">
        <v>10</v>
      </c>
      <c r="D189" s="241">
        <f t="shared" si="2"/>
        <v>10</v>
      </c>
      <c r="E189" s="241"/>
      <c r="F189" s="340"/>
    </row>
    <row r="190" ht="20.1" customHeight="1" spans="1:6">
      <c r="A190" s="341">
        <v>2012402</v>
      </c>
      <c r="B190" s="178" t="s">
        <v>1808</v>
      </c>
      <c r="C190" s="338">
        <v>22</v>
      </c>
      <c r="D190" s="241">
        <f t="shared" si="2"/>
        <v>22</v>
      </c>
      <c r="E190" s="241"/>
      <c r="F190" s="340"/>
    </row>
    <row r="191" ht="20.1" customHeight="1" spans="1:6">
      <c r="A191" s="341">
        <v>2012403</v>
      </c>
      <c r="B191" s="178" t="s">
        <v>1809</v>
      </c>
      <c r="C191" s="338">
        <v>289</v>
      </c>
      <c r="D191" s="241">
        <f t="shared" si="2"/>
        <v>289</v>
      </c>
      <c r="E191" s="241"/>
      <c r="F191" s="340"/>
    </row>
    <row r="192" ht="20.1" customHeight="1" spans="1:6">
      <c r="A192" s="341">
        <v>2012404</v>
      </c>
      <c r="B192" s="178" t="s">
        <v>1810</v>
      </c>
      <c r="C192" s="338">
        <v>551</v>
      </c>
      <c r="D192" s="241">
        <f t="shared" si="2"/>
        <v>551</v>
      </c>
      <c r="E192" s="241"/>
      <c r="F192" s="340"/>
    </row>
    <row r="193" ht="20.1" customHeight="1" spans="1:6">
      <c r="A193" s="341">
        <v>2012450</v>
      </c>
      <c r="B193" s="178" t="s">
        <v>1696</v>
      </c>
      <c r="C193" s="338">
        <v>30</v>
      </c>
      <c r="D193" s="241">
        <f t="shared" si="2"/>
        <v>30</v>
      </c>
      <c r="E193" s="241"/>
      <c r="F193" s="340"/>
    </row>
    <row r="194" ht="20.1" customHeight="1" spans="1:6">
      <c r="A194" s="341">
        <v>2012499</v>
      </c>
      <c r="B194" s="178" t="s">
        <v>1811</v>
      </c>
      <c r="C194" s="338">
        <v>386</v>
      </c>
      <c r="D194" s="241">
        <f t="shared" si="2"/>
        <v>386</v>
      </c>
      <c r="E194" s="241"/>
      <c r="F194" s="340"/>
    </row>
    <row r="195" ht="20.1" customHeight="1" spans="1:6">
      <c r="A195" s="337">
        <v>20125</v>
      </c>
      <c r="B195" s="178" t="s">
        <v>1812</v>
      </c>
      <c r="C195" s="338">
        <v>135</v>
      </c>
      <c r="D195" s="241">
        <f t="shared" si="2"/>
        <v>135</v>
      </c>
      <c r="E195" s="241"/>
      <c r="F195" s="340"/>
    </row>
    <row r="196" ht="20.1" customHeight="1" spans="1:6">
      <c r="A196" s="337">
        <v>2012501</v>
      </c>
      <c r="B196" s="178" t="s">
        <v>1813</v>
      </c>
      <c r="C196" s="338">
        <v>667</v>
      </c>
      <c r="D196" s="241">
        <f t="shared" si="2"/>
        <v>667</v>
      </c>
      <c r="E196" s="241"/>
      <c r="F196" s="340"/>
    </row>
    <row r="197" ht="20.1" customHeight="1" spans="1:6">
      <c r="A197" s="337">
        <v>2012502</v>
      </c>
      <c r="B197" s="178" t="s">
        <v>1814</v>
      </c>
      <c r="C197" s="338">
        <v>361</v>
      </c>
      <c r="D197" s="241">
        <f t="shared" si="2"/>
        <v>361</v>
      </c>
      <c r="E197" s="241"/>
      <c r="F197" s="340"/>
    </row>
    <row r="198" ht="20.1" customHeight="1" spans="1:6">
      <c r="A198" s="337">
        <v>2012503</v>
      </c>
      <c r="B198" s="178" t="s">
        <v>1815</v>
      </c>
      <c r="C198" s="338">
        <v>42</v>
      </c>
      <c r="D198" s="241">
        <f t="shared" ref="D198:D261" si="3">C198-E198</f>
        <v>42</v>
      </c>
      <c r="E198" s="241"/>
      <c r="F198" s="340"/>
    </row>
    <row r="199" ht="20.1" customHeight="1" spans="1:6">
      <c r="A199" s="337">
        <v>2012504</v>
      </c>
      <c r="B199" s="178" t="s">
        <v>1816</v>
      </c>
      <c r="C199" s="338">
        <v>264</v>
      </c>
      <c r="D199" s="241">
        <f t="shared" si="3"/>
        <v>264</v>
      </c>
      <c r="E199" s="241"/>
      <c r="F199" s="340"/>
    </row>
    <row r="200" ht="20.1" customHeight="1" spans="1:6">
      <c r="A200" s="337">
        <v>2012505</v>
      </c>
      <c r="B200" s="178" t="s">
        <v>1817</v>
      </c>
      <c r="C200" s="338">
        <v>152</v>
      </c>
      <c r="D200" s="241">
        <f t="shared" si="3"/>
        <v>152</v>
      </c>
      <c r="E200" s="241"/>
      <c r="F200" s="340"/>
    </row>
    <row r="201" ht="20.1" customHeight="1" spans="1:6">
      <c r="A201" s="341">
        <v>2012506</v>
      </c>
      <c r="B201" s="178" t="s">
        <v>1818</v>
      </c>
      <c r="C201" s="338">
        <v>57</v>
      </c>
      <c r="D201" s="241">
        <f t="shared" si="3"/>
        <v>57</v>
      </c>
      <c r="E201" s="241"/>
      <c r="F201" s="340"/>
    </row>
    <row r="202" ht="20.1" customHeight="1" spans="1:6">
      <c r="A202" s="337">
        <v>2012550</v>
      </c>
      <c r="B202" s="178" t="s">
        <v>1819</v>
      </c>
      <c r="C202" s="338">
        <v>95</v>
      </c>
      <c r="D202" s="241">
        <f t="shared" si="3"/>
        <v>95</v>
      </c>
      <c r="E202" s="241"/>
      <c r="F202" s="340"/>
    </row>
    <row r="203" ht="20.1" customHeight="1" spans="1:6">
      <c r="A203" s="337">
        <v>2012599</v>
      </c>
      <c r="B203" s="178" t="s">
        <v>1820</v>
      </c>
      <c r="C203" s="338">
        <v>637</v>
      </c>
      <c r="D203" s="241">
        <f t="shared" si="3"/>
        <v>637</v>
      </c>
      <c r="E203" s="241"/>
      <c r="F203" s="340"/>
    </row>
    <row r="204" ht="20.1" customHeight="1" spans="1:6">
      <c r="A204" s="337">
        <v>20126</v>
      </c>
      <c r="B204" s="178" t="s">
        <v>1821</v>
      </c>
      <c r="C204" s="338">
        <v>505</v>
      </c>
      <c r="D204" s="241">
        <f t="shared" si="3"/>
        <v>505</v>
      </c>
      <c r="E204" s="241"/>
      <c r="F204" s="340"/>
    </row>
    <row r="205" ht="20.1" customHeight="1" spans="1:6">
      <c r="A205" s="337">
        <v>2012601</v>
      </c>
      <c r="B205" s="178" t="s">
        <v>1822</v>
      </c>
      <c r="C205" s="338">
        <v>132</v>
      </c>
      <c r="D205" s="241">
        <f t="shared" si="3"/>
        <v>132</v>
      </c>
      <c r="E205" s="241"/>
      <c r="F205" s="340"/>
    </row>
    <row r="206" ht="20.1" customHeight="1" spans="1:6">
      <c r="A206" s="337">
        <v>2012602</v>
      </c>
      <c r="B206" s="178" t="s">
        <v>1823</v>
      </c>
      <c r="C206" s="338">
        <v>598</v>
      </c>
      <c r="D206" s="241">
        <f t="shared" si="3"/>
        <v>598</v>
      </c>
      <c r="E206" s="241"/>
      <c r="F206" s="340"/>
    </row>
    <row r="207" ht="20.1" customHeight="1" spans="1:6">
      <c r="A207" s="337">
        <v>2012603</v>
      </c>
      <c r="B207" s="178" t="s">
        <v>1824</v>
      </c>
      <c r="C207" s="338">
        <v>21</v>
      </c>
      <c r="D207" s="241">
        <f t="shared" si="3"/>
        <v>21</v>
      </c>
      <c r="E207" s="241"/>
      <c r="F207" s="340"/>
    </row>
    <row r="208" ht="20.1" customHeight="1" spans="1:6">
      <c r="A208" s="337">
        <v>2012604</v>
      </c>
      <c r="B208" s="178" t="s">
        <v>1825</v>
      </c>
      <c r="C208" s="338">
        <v>577</v>
      </c>
      <c r="D208" s="241">
        <f t="shared" si="3"/>
        <v>577</v>
      </c>
      <c r="E208" s="241"/>
      <c r="F208" s="340"/>
    </row>
    <row r="209" ht="20.1" customHeight="1" spans="1:6">
      <c r="A209" s="337">
        <v>2012699</v>
      </c>
      <c r="B209" s="174" t="s">
        <v>1316</v>
      </c>
      <c r="C209" s="335">
        <v>45173</v>
      </c>
      <c r="D209" s="230">
        <f t="shared" si="3"/>
        <v>45173</v>
      </c>
      <c r="E209" s="230"/>
      <c r="F209" s="340"/>
    </row>
    <row r="210" ht="20.1" customHeight="1" spans="1:6">
      <c r="A210" s="337">
        <v>20128</v>
      </c>
      <c r="B210" s="178" t="s">
        <v>1826</v>
      </c>
      <c r="C210" s="338">
        <v>2353</v>
      </c>
      <c r="D210" s="241">
        <f t="shared" si="3"/>
        <v>2353</v>
      </c>
      <c r="E210" s="241"/>
      <c r="F210" s="340"/>
    </row>
    <row r="211" ht="20.1" customHeight="1" spans="1:6">
      <c r="A211" s="337">
        <v>2012801</v>
      </c>
      <c r="B211" s="178" t="s">
        <v>1695</v>
      </c>
      <c r="C211" s="338">
        <v>924</v>
      </c>
      <c r="D211" s="241">
        <f t="shared" si="3"/>
        <v>924</v>
      </c>
      <c r="E211" s="241"/>
      <c r="F211" s="340"/>
    </row>
    <row r="212" ht="20.1" customHeight="1" spans="1:6">
      <c r="A212" s="337">
        <v>2012802</v>
      </c>
      <c r="B212" s="178" t="s">
        <v>1696</v>
      </c>
      <c r="C212" s="338">
        <v>48</v>
      </c>
      <c r="D212" s="241">
        <f t="shared" si="3"/>
        <v>48</v>
      </c>
      <c r="E212" s="241"/>
      <c r="F212" s="340"/>
    </row>
    <row r="213" ht="20.1" customHeight="1" spans="1:6">
      <c r="A213" s="337">
        <v>2012803</v>
      </c>
      <c r="B213" s="178" t="s">
        <v>1827</v>
      </c>
      <c r="C213" s="338">
        <v>5</v>
      </c>
      <c r="D213" s="241">
        <f t="shared" si="3"/>
        <v>5</v>
      </c>
      <c r="E213" s="241"/>
      <c r="F213" s="340"/>
    </row>
    <row r="214" ht="20.1" customHeight="1" spans="1:6">
      <c r="A214" s="337">
        <v>2012804</v>
      </c>
      <c r="B214" s="178" t="s">
        <v>1828</v>
      </c>
      <c r="C214" s="338">
        <v>102</v>
      </c>
      <c r="D214" s="241">
        <f t="shared" si="3"/>
        <v>102</v>
      </c>
      <c r="E214" s="241"/>
      <c r="F214" s="340"/>
    </row>
    <row r="215" ht="20.1" customHeight="1" spans="1:6">
      <c r="A215" s="337">
        <v>2012850</v>
      </c>
      <c r="B215" s="178" t="s">
        <v>1829</v>
      </c>
      <c r="C215" s="338">
        <v>65</v>
      </c>
      <c r="D215" s="241">
        <f t="shared" si="3"/>
        <v>65</v>
      </c>
      <c r="E215" s="241"/>
      <c r="F215" s="340"/>
    </row>
    <row r="216" ht="20.1" customHeight="1" spans="1:6">
      <c r="A216" s="337">
        <v>2012899</v>
      </c>
      <c r="B216" s="178" t="s">
        <v>1717</v>
      </c>
      <c r="C216" s="338">
        <v>6</v>
      </c>
      <c r="D216" s="241">
        <f t="shared" si="3"/>
        <v>6</v>
      </c>
      <c r="E216" s="241"/>
      <c r="F216" s="340"/>
    </row>
    <row r="217" ht="20.1" customHeight="1" spans="1:6">
      <c r="A217" s="337">
        <v>20129</v>
      </c>
      <c r="B217" s="178" t="s">
        <v>1830</v>
      </c>
      <c r="C217" s="338">
        <v>1108</v>
      </c>
      <c r="D217" s="241">
        <f t="shared" si="3"/>
        <v>1108</v>
      </c>
      <c r="E217" s="241"/>
      <c r="F217" s="340"/>
    </row>
    <row r="218" ht="20.1" customHeight="1" spans="1:6">
      <c r="A218" s="337">
        <v>2012901</v>
      </c>
      <c r="B218" s="178" t="s">
        <v>1831</v>
      </c>
      <c r="C218" s="338">
        <v>3</v>
      </c>
      <c r="D218" s="241">
        <f t="shared" si="3"/>
        <v>3</v>
      </c>
      <c r="E218" s="241"/>
      <c r="F218" s="340"/>
    </row>
    <row r="219" ht="20.1" customHeight="1" spans="1:6">
      <c r="A219" s="337">
        <v>2012902</v>
      </c>
      <c r="B219" s="178" t="s">
        <v>1832</v>
      </c>
      <c r="C219" s="338">
        <v>92</v>
      </c>
      <c r="D219" s="241">
        <f t="shared" si="3"/>
        <v>92</v>
      </c>
      <c r="E219" s="241"/>
      <c r="F219" s="340"/>
    </row>
    <row r="220" ht="20.1" customHeight="1" spans="1:6">
      <c r="A220" s="337">
        <v>2012903</v>
      </c>
      <c r="B220" s="178" t="s">
        <v>1833</v>
      </c>
      <c r="C220" s="338">
        <v>632</v>
      </c>
      <c r="D220" s="241">
        <f t="shared" si="3"/>
        <v>632</v>
      </c>
      <c r="E220" s="241"/>
      <c r="F220" s="340"/>
    </row>
    <row r="221" ht="20.1" customHeight="1" spans="1:6">
      <c r="A221" s="341">
        <v>2012904</v>
      </c>
      <c r="B221" s="178" t="s">
        <v>1695</v>
      </c>
      <c r="C221" s="338">
        <v>558</v>
      </c>
      <c r="D221" s="241">
        <f t="shared" si="3"/>
        <v>558</v>
      </c>
      <c r="E221" s="230"/>
      <c r="F221" s="340"/>
    </row>
    <row r="222" ht="20.1" customHeight="1" spans="1:6">
      <c r="A222" s="341">
        <v>2012905</v>
      </c>
      <c r="B222" s="178" t="s">
        <v>1834</v>
      </c>
      <c r="C222" s="338">
        <v>3</v>
      </c>
      <c r="D222" s="241">
        <f t="shared" si="3"/>
        <v>3</v>
      </c>
      <c r="E222" s="241"/>
      <c r="F222" s="340"/>
    </row>
    <row r="223" ht="20.1" customHeight="1" spans="1:6">
      <c r="A223" s="337">
        <v>2012906</v>
      </c>
      <c r="B223" s="178" t="s">
        <v>1835</v>
      </c>
      <c r="C223" s="338">
        <v>48</v>
      </c>
      <c r="D223" s="241">
        <f t="shared" si="3"/>
        <v>48</v>
      </c>
      <c r="E223" s="241"/>
      <c r="F223" s="340"/>
    </row>
    <row r="224" ht="20.1" customHeight="1" spans="1:6">
      <c r="A224" s="337">
        <v>2012950</v>
      </c>
      <c r="B224" s="178" t="s">
        <v>1836</v>
      </c>
      <c r="C224" s="338">
        <v>13</v>
      </c>
      <c r="D224" s="241">
        <f t="shared" si="3"/>
        <v>13</v>
      </c>
      <c r="E224" s="241"/>
      <c r="F224" s="340"/>
    </row>
    <row r="225" ht="20.1" customHeight="1" spans="1:6">
      <c r="A225" s="337">
        <v>2012999</v>
      </c>
      <c r="B225" s="178" t="s">
        <v>1837</v>
      </c>
      <c r="C225" s="338">
        <v>10</v>
      </c>
      <c r="D225" s="241">
        <f t="shared" si="3"/>
        <v>10</v>
      </c>
      <c r="E225" s="241"/>
      <c r="F225" s="340"/>
    </row>
    <row r="226" ht="20.1" customHeight="1" spans="1:6">
      <c r="A226" s="337">
        <v>20131</v>
      </c>
      <c r="B226" s="178" t="s">
        <v>1838</v>
      </c>
      <c r="C226" s="338">
        <v>10660</v>
      </c>
      <c r="D226" s="241">
        <f t="shared" si="3"/>
        <v>10660</v>
      </c>
      <c r="E226" s="241"/>
      <c r="F226" s="340"/>
    </row>
    <row r="227" ht="20.1" customHeight="1" spans="1:6">
      <c r="A227" s="337">
        <v>2013101</v>
      </c>
      <c r="B227" s="178" t="s">
        <v>1839</v>
      </c>
      <c r="C227" s="338">
        <v>5</v>
      </c>
      <c r="D227" s="241">
        <f t="shared" si="3"/>
        <v>5</v>
      </c>
      <c r="E227" s="241"/>
      <c r="F227" s="340"/>
    </row>
    <row r="228" ht="20.1" customHeight="1" spans="1:6">
      <c r="A228" s="337">
        <v>2013102</v>
      </c>
      <c r="B228" s="178" t="s">
        <v>1840</v>
      </c>
      <c r="C228" s="338">
        <v>8722</v>
      </c>
      <c r="D228" s="241">
        <f t="shared" si="3"/>
        <v>8722</v>
      </c>
      <c r="E228" s="241"/>
      <c r="F228" s="340"/>
    </row>
    <row r="229" ht="20.1" customHeight="1" spans="1:6">
      <c r="A229" s="337">
        <v>2013103</v>
      </c>
      <c r="B229" s="178" t="s">
        <v>1841</v>
      </c>
      <c r="C229" s="338">
        <v>1477</v>
      </c>
      <c r="D229" s="241">
        <f t="shared" si="3"/>
        <v>1477</v>
      </c>
      <c r="E229" s="241"/>
      <c r="F229" s="340"/>
    </row>
    <row r="230" ht="20.1" customHeight="1" spans="1:6">
      <c r="A230" s="337">
        <v>2013105</v>
      </c>
      <c r="B230" s="178" t="s">
        <v>1842</v>
      </c>
      <c r="C230" s="338">
        <v>456</v>
      </c>
      <c r="D230" s="241">
        <f t="shared" si="3"/>
        <v>456</v>
      </c>
      <c r="E230" s="241"/>
      <c r="F230" s="340"/>
    </row>
    <row r="231" ht="20.1" customHeight="1" spans="1:6">
      <c r="A231" s="337">
        <v>2013150</v>
      </c>
      <c r="B231" s="178" t="s">
        <v>1843</v>
      </c>
      <c r="C231" s="338">
        <v>1120</v>
      </c>
      <c r="D231" s="241">
        <f t="shared" si="3"/>
        <v>1120</v>
      </c>
      <c r="E231" s="241"/>
      <c r="F231" s="340"/>
    </row>
    <row r="232" ht="20.1" customHeight="1" spans="1:6">
      <c r="A232" s="337">
        <v>2013199</v>
      </c>
      <c r="B232" s="178" t="s">
        <v>1844</v>
      </c>
      <c r="C232" s="338">
        <v>724</v>
      </c>
      <c r="D232" s="241">
        <f t="shared" si="3"/>
        <v>724</v>
      </c>
      <c r="E232" s="241"/>
      <c r="F232" s="340"/>
    </row>
    <row r="233" ht="20.1" customHeight="1" spans="1:6">
      <c r="A233" s="337">
        <v>20132</v>
      </c>
      <c r="B233" s="178" t="s">
        <v>1845</v>
      </c>
      <c r="C233" s="338">
        <v>396</v>
      </c>
      <c r="D233" s="241">
        <f t="shared" si="3"/>
        <v>396</v>
      </c>
      <c r="E233" s="241"/>
      <c r="F233" s="340"/>
    </row>
    <row r="234" ht="20.1" customHeight="1" spans="1:6">
      <c r="A234" s="337">
        <v>2013201</v>
      </c>
      <c r="B234" s="178" t="s">
        <v>1846</v>
      </c>
      <c r="C234" s="338">
        <v>3914</v>
      </c>
      <c r="D234" s="241">
        <f t="shared" si="3"/>
        <v>3914</v>
      </c>
      <c r="E234" s="241"/>
      <c r="F234" s="340"/>
    </row>
    <row r="235" ht="20.1" customHeight="1" spans="1:6">
      <c r="A235" s="337">
        <v>2013202</v>
      </c>
      <c r="B235" s="178" t="s">
        <v>1847</v>
      </c>
      <c r="C235" s="338">
        <v>262</v>
      </c>
      <c r="D235" s="241">
        <f t="shared" si="3"/>
        <v>262</v>
      </c>
      <c r="E235" s="241"/>
      <c r="F235" s="340"/>
    </row>
    <row r="236" ht="20.1" customHeight="1" spans="1:6">
      <c r="A236" s="337">
        <v>2013203</v>
      </c>
      <c r="B236" s="178" t="s">
        <v>1848</v>
      </c>
      <c r="C236" s="338">
        <v>614</v>
      </c>
      <c r="D236" s="241">
        <f t="shared" si="3"/>
        <v>614</v>
      </c>
      <c r="E236" s="241"/>
      <c r="F236" s="340"/>
    </row>
    <row r="237" ht="20.1" customHeight="1" spans="1:6">
      <c r="A237" s="337">
        <v>2013204</v>
      </c>
      <c r="B237" s="178" t="s">
        <v>1849</v>
      </c>
      <c r="C237" s="338">
        <v>1298</v>
      </c>
      <c r="D237" s="241">
        <f t="shared" si="3"/>
        <v>1298</v>
      </c>
      <c r="E237" s="241"/>
      <c r="F237" s="340"/>
    </row>
    <row r="238" ht="20.1" customHeight="1" spans="1:6">
      <c r="A238" s="337">
        <v>2013250</v>
      </c>
      <c r="B238" s="178" t="s">
        <v>1850</v>
      </c>
      <c r="C238" s="338">
        <v>13</v>
      </c>
      <c r="D238" s="241">
        <f t="shared" si="3"/>
        <v>13</v>
      </c>
      <c r="E238" s="241"/>
      <c r="F238" s="340"/>
    </row>
    <row r="239" ht="20.1" customHeight="1" spans="1:6">
      <c r="A239" s="337">
        <v>2013299</v>
      </c>
      <c r="B239" s="178" t="s">
        <v>1851</v>
      </c>
      <c r="C239" s="338">
        <v>803</v>
      </c>
      <c r="D239" s="241">
        <f t="shared" si="3"/>
        <v>803</v>
      </c>
      <c r="E239" s="241"/>
      <c r="F239" s="340"/>
    </row>
    <row r="240" ht="20.1" customHeight="1" spans="1:6">
      <c r="A240" s="337">
        <v>20133</v>
      </c>
      <c r="B240" s="178" t="s">
        <v>1852</v>
      </c>
      <c r="C240" s="338">
        <v>684</v>
      </c>
      <c r="D240" s="241">
        <f t="shared" si="3"/>
        <v>684</v>
      </c>
      <c r="E240" s="241"/>
      <c r="F240" s="340"/>
    </row>
    <row r="241" ht="20.1" customHeight="1" spans="1:6">
      <c r="A241" s="337">
        <v>2013301</v>
      </c>
      <c r="B241" s="178" t="s">
        <v>1853</v>
      </c>
      <c r="C241" s="338">
        <v>240</v>
      </c>
      <c r="D241" s="241">
        <f t="shared" si="3"/>
        <v>240</v>
      </c>
      <c r="E241" s="241"/>
      <c r="F241" s="340"/>
    </row>
    <row r="242" ht="20.1" customHeight="1" spans="1:6">
      <c r="A242" s="337">
        <v>2013302</v>
      </c>
      <c r="B242" s="178" t="s">
        <v>1854</v>
      </c>
      <c r="C242" s="338">
        <v>597</v>
      </c>
      <c r="D242" s="241">
        <f t="shared" si="3"/>
        <v>597</v>
      </c>
      <c r="E242" s="241"/>
      <c r="F242" s="340"/>
    </row>
    <row r="243" ht="20.1" customHeight="1" spans="1:6">
      <c r="A243" s="337">
        <v>2013303</v>
      </c>
      <c r="B243" s="178" t="s">
        <v>1855</v>
      </c>
      <c r="C243" s="338">
        <v>269</v>
      </c>
      <c r="D243" s="241">
        <f t="shared" si="3"/>
        <v>269</v>
      </c>
      <c r="E243" s="241"/>
      <c r="F243" s="340"/>
    </row>
    <row r="244" ht="20.1" customHeight="1" spans="1:6">
      <c r="A244" s="337">
        <v>2013350</v>
      </c>
      <c r="B244" s="178" t="s">
        <v>1856</v>
      </c>
      <c r="C244" s="338">
        <v>95</v>
      </c>
      <c r="D244" s="241">
        <f t="shared" si="3"/>
        <v>95</v>
      </c>
      <c r="E244" s="241"/>
      <c r="F244" s="340"/>
    </row>
    <row r="245" ht="20.1" customHeight="1" spans="1:6">
      <c r="A245" s="337">
        <v>2013399</v>
      </c>
      <c r="B245" s="178" t="s">
        <v>1857</v>
      </c>
      <c r="C245" s="338">
        <v>38</v>
      </c>
      <c r="D245" s="241">
        <f t="shared" si="3"/>
        <v>38</v>
      </c>
      <c r="E245" s="241"/>
      <c r="F245" s="340"/>
    </row>
    <row r="246" ht="20.1" customHeight="1" spans="1:6">
      <c r="A246" s="337">
        <v>20134</v>
      </c>
      <c r="B246" s="178" t="s">
        <v>1858</v>
      </c>
      <c r="C246" s="338">
        <v>97</v>
      </c>
      <c r="D246" s="241">
        <f t="shared" si="3"/>
        <v>97</v>
      </c>
      <c r="E246" s="241"/>
      <c r="F246" s="340"/>
    </row>
    <row r="247" ht="20.1" customHeight="1" spans="1:6">
      <c r="A247" s="337">
        <v>2013401</v>
      </c>
      <c r="B247" s="178" t="s">
        <v>1859</v>
      </c>
      <c r="C247" s="338">
        <v>98</v>
      </c>
      <c r="D247" s="241">
        <f t="shared" si="3"/>
        <v>98</v>
      </c>
      <c r="E247" s="241"/>
      <c r="F247" s="340"/>
    </row>
    <row r="248" ht="20.1" customHeight="1" spans="1:6">
      <c r="A248" s="337">
        <v>2013402</v>
      </c>
      <c r="B248" s="178" t="s">
        <v>1860</v>
      </c>
      <c r="C248" s="338">
        <v>1924</v>
      </c>
      <c r="D248" s="241">
        <f t="shared" si="3"/>
        <v>1924</v>
      </c>
      <c r="E248" s="241"/>
      <c r="F248" s="340"/>
    </row>
    <row r="249" ht="20.1" customHeight="1" spans="1:6">
      <c r="A249" s="337">
        <v>2013403</v>
      </c>
      <c r="B249" s="178" t="s">
        <v>1861</v>
      </c>
      <c r="C249" s="338">
        <v>268</v>
      </c>
      <c r="D249" s="241">
        <f t="shared" si="3"/>
        <v>268</v>
      </c>
      <c r="E249" s="241"/>
      <c r="F249" s="340"/>
    </row>
    <row r="250" ht="20.1" customHeight="1" spans="1:6">
      <c r="A250" s="337">
        <v>2013404</v>
      </c>
      <c r="B250" s="178" t="s">
        <v>1862</v>
      </c>
      <c r="C250" s="338">
        <v>1399</v>
      </c>
      <c r="D250" s="241">
        <f t="shared" si="3"/>
        <v>1399</v>
      </c>
      <c r="E250" s="241"/>
      <c r="F250" s="340"/>
    </row>
    <row r="251" ht="20.1" customHeight="1" spans="1:6">
      <c r="A251" s="337">
        <v>2013405</v>
      </c>
      <c r="B251" s="178" t="s">
        <v>1863</v>
      </c>
      <c r="C251" s="338">
        <v>138</v>
      </c>
      <c r="D251" s="241">
        <f t="shared" si="3"/>
        <v>138</v>
      </c>
      <c r="E251" s="241"/>
      <c r="F251" s="340"/>
    </row>
    <row r="252" ht="20.1" customHeight="1" spans="1:6">
      <c r="A252" s="337">
        <v>2013450</v>
      </c>
      <c r="B252" s="178" t="s">
        <v>1864</v>
      </c>
      <c r="C252" s="338">
        <v>119</v>
      </c>
      <c r="D252" s="241">
        <f t="shared" si="3"/>
        <v>119</v>
      </c>
      <c r="E252" s="241"/>
      <c r="F252" s="340"/>
    </row>
    <row r="253" ht="20.1" customHeight="1" spans="1:6">
      <c r="A253" s="337">
        <v>2013499</v>
      </c>
      <c r="B253" s="178" t="s">
        <v>1865</v>
      </c>
      <c r="C253" s="338">
        <v>1753</v>
      </c>
      <c r="D253" s="241">
        <f t="shared" si="3"/>
        <v>1753</v>
      </c>
      <c r="E253" s="241"/>
      <c r="F253" s="340"/>
    </row>
    <row r="254" ht="20.1" customHeight="1" spans="1:6">
      <c r="A254" s="337">
        <v>20135</v>
      </c>
      <c r="B254" s="178" t="s">
        <v>1695</v>
      </c>
      <c r="C254" s="338">
        <v>121</v>
      </c>
      <c r="D254" s="241">
        <f t="shared" si="3"/>
        <v>121</v>
      </c>
      <c r="E254" s="241"/>
      <c r="F254" s="340"/>
    </row>
    <row r="255" ht="20.1" customHeight="1" spans="1:6">
      <c r="A255" s="337">
        <v>2013501</v>
      </c>
      <c r="B255" s="178" t="s">
        <v>1866</v>
      </c>
      <c r="C255" s="338">
        <v>82</v>
      </c>
      <c r="D255" s="241">
        <f t="shared" si="3"/>
        <v>82</v>
      </c>
      <c r="E255" s="241"/>
      <c r="F255" s="340"/>
    </row>
    <row r="256" ht="20.1" customHeight="1" spans="1:6">
      <c r="A256" s="337">
        <v>2013502</v>
      </c>
      <c r="B256" s="178" t="s">
        <v>1867</v>
      </c>
      <c r="C256" s="338">
        <v>78</v>
      </c>
      <c r="D256" s="241">
        <f t="shared" si="3"/>
        <v>78</v>
      </c>
      <c r="E256" s="241"/>
      <c r="F256" s="340"/>
    </row>
    <row r="257" ht="20.1" customHeight="1" spans="1:6">
      <c r="A257" s="337">
        <v>2013503</v>
      </c>
      <c r="B257" s="178" t="s">
        <v>1868</v>
      </c>
      <c r="C257" s="338">
        <v>1169</v>
      </c>
      <c r="D257" s="241">
        <f t="shared" si="3"/>
        <v>1169</v>
      </c>
      <c r="E257" s="241"/>
      <c r="F257" s="340"/>
    </row>
    <row r="258" ht="20.1" customHeight="1" spans="1:6">
      <c r="A258" s="337">
        <v>2013550</v>
      </c>
      <c r="B258" s="178" t="s">
        <v>1869</v>
      </c>
      <c r="C258" s="338">
        <v>303</v>
      </c>
      <c r="D258" s="241">
        <f t="shared" si="3"/>
        <v>303</v>
      </c>
      <c r="E258" s="241"/>
      <c r="F258" s="340"/>
    </row>
    <row r="259" ht="20.1" customHeight="1" spans="1:6">
      <c r="A259" s="337">
        <v>2013599</v>
      </c>
      <c r="B259" s="178" t="s">
        <v>1870</v>
      </c>
      <c r="C259" s="338">
        <v>3311</v>
      </c>
      <c r="D259" s="241">
        <f t="shared" si="3"/>
        <v>3311</v>
      </c>
      <c r="E259" s="241"/>
      <c r="F259" s="340"/>
    </row>
    <row r="260" ht="20.1" customHeight="1" spans="1:6">
      <c r="A260" s="337">
        <v>20136</v>
      </c>
      <c r="B260" s="178" t="s">
        <v>1871</v>
      </c>
      <c r="C260" s="338">
        <v>468</v>
      </c>
      <c r="D260" s="241">
        <f t="shared" si="3"/>
        <v>468</v>
      </c>
      <c r="E260" s="241"/>
      <c r="F260" s="340"/>
    </row>
    <row r="261" ht="20.1" customHeight="1" spans="1:6">
      <c r="A261" s="337">
        <v>2013601</v>
      </c>
      <c r="B261" s="178" t="s">
        <v>1872</v>
      </c>
      <c r="C261" s="338">
        <v>2843</v>
      </c>
      <c r="D261" s="241">
        <f t="shared" si="3"/>
        <v>2843</v>
      </c>
      <c r="E261" s="241"/>
      <c r="F261" s="340"/>
    </row>
    <row r="262" ht="20.1" customHeight="1" spans="1:6">
      <c r="A262" s="337">
        <v>2013602</v>
      </c>
      <c r="B262" s="178" t="s">
        <v>1873</v>
      </c>
      <c r="C262" s="338">
        <v>151</v>
      </c>
      <c r="D262" s="241">
        <f t="shared" ref="D262:D325" si="4">C262-E262</f>
        <v>151</v>
      </c>
      <c r="E262" s="241"/>
      <c r="F262" s="340"/>
    </row>
    <row r="263" ht="20.1" customHeight="1" spans="1:6">
      <c r="A263" s="337">
        <v>2013603</v>
      </c>
      <c r="B263" s="178" t="s">
        <v>1874</v>
      </c>
      <c r="C263" s="338">
        <v>75</v>
      </c>
      <c r="D263" s="241">
        <f t="shared" si="4"/>
        <v>75</v>
      </c>
      <c r="E263" s="241"/>
      <c r="F263" s="340"/>
    </row>
    <row r="264" ht="20.1" customHeight="1" spans="1:6">
      <c r="A264" s="337">
        <v>2013650</v>
      </c>
      <c r="B264" s="178" t="s">
        <v>1875</v>
      </c>
      <c r="C264" s="338">
        <v>76</v>
      </c>
      <c r="D264" s="241">
        <f t="shared" si="4"/>
        <v>76</v>
      </c>
      <c r="E264" s="241"/>
      <c r="F264" s="340"/>
    </row>
    <row r="265" ht="20.1" customHeight="1" spans="1:6">
      <c r="A265" s="337">
        <v>2013699</v>
      </c>
      <c r="B265" s="178" t="s">
        <v>1876</v>
      </c>
      <c r="C265" s="338">
        <v>5649</v>
      </c>
      <c r="D265" s="241">
        <f t="shared" si="4"/>
        <v>5649</v>
      </c>
      <c r="E265" s="241"/>
      <c r="F265" s="340"/>
    </row>
    <row r="266" ht="20.1" customHeight="1" spans="1:6">
      <c r="A266" s="337">
        <v>20137</v>
      </c>
      <c r="B266" s="178" t="s">
        <v>1877</v>
      </c>
      <c r="C266" s="338">
        <v>2161</v>
      </c>
      <c r="D266" s="241">
        <f t="shared" si="4"/>
        <v>2161</v>
      </c>
      <c r="E266" s="241"/>
      <c r="F266" s="340"/>
    </row>
    <row r="267" ht="20.1" customHeight="1" spans="1:6">
      <c r="A267" s="337">
        <v>2013701</v>
      </c>
      <c r="B267" s="178" t="s">
        <v>1878</v>
      </c>
      <c r="C267" s="338">
        <v>3488</v>
      </c>
      <c r="D267" s="241">
        <f t="shared" si="4"/>
        <v>3488</v>
      </c>
      <c r="E267" s="241"/>
      <c r="F267" s="340"/>
    </row>
    <row r="268" ht="20.1" customHeight="1" spans="1:6">
      <c r="A268" s="337">
        <v>2013702</v>
      </c>
      <c r="B268" s="178" t="s">
        <v>1879</v>
      </c>
      <c r="C268" s="338">
        <v>30</v>
      </c>
      <c r="D268" s="241">
        <f t="shared" si="4"/>
        <v>30</v>
      </c>
      <c r="E268" s="241"/>
      <c r="F268" s="340"/>
    </row>
    <row r="269" ht="20.1" customHeight="1" spans="1:6">
      <c r="A269" s="337">
        <v>2013703</v>
      </c>
      <c r="B269" s="178" t="s">
        <v>1880</v>
      </c>
      <c r="C269" s="338">
        <v>30</v>
      </c>
      <c r="D269" s="241">
        <f t="shared" si="4"/>
        <v>30</v>
      </c>
      <c r="E269" s="241"/>
      <c r="F269" s="340"/>
    </row>
    <row r="270" ht="20.1" customHeight="1" spans="1:6">
      <c r="A270" s="337">
        <v>2013750</v>
      </c>
      <c r="B270" s="178" t="s">
        <v>1881</v>
      </c>
      <c r="C270" s="338">
        <v>11979</v>
      </c>
      <c r="D270" s="241">
        <f t="shared" si="4"/>
        <v>11979</v>
      </c>
      <c r="E270" s="241"/>
      <c r="F270" s="340"/>
    </row>
    <row r="271" ht="20.1" customHeight="1" spans="1:6">
      <c r="A271" s="337">
        <v>2013799</v>
      </c>
      <c r="B271" s="178" t="s">
        <v>1882</v>
      </c>
      <c r="C271" s="338">
        <v>11916</v>
      </c>
      <c r="D271" s="241">
        <f t="shared" si="4"/>
        <v>11916</v>
      </c>
      <c r="E271" s="241"/>
      <c r="F271" s="340"/>
    </row>
    <row r="272" ht="20.1" customHeight="1" spans="1:6">
      <c r="A272" s="337">
        <v>20138</v>
      </c>
      <c r="B272" s="178" t="s">
        <v>1883</v>
      </c>
      <c r="C272" s="338">
        <v>63</v>
      </c>
      <c r="D272" s="241">
        <f t="shared" si="4"/>
        <v>63</v>
      </c>
      <c r="E272" s="241"/>
      <c r="F272" s="340"/>
    </row>
    <row r="273" ht="20.1" customHeight="1" spans="1:6">
      <c r="A273" s="337">
        <v>2013801</v>
      </c>
      <c r="B273" s="178" t="s">
        <v>1884</v>
      </c>
      <c r="C273" s="338">
        <v>285</v>
      </c>
      <c r="D273" s="241">
        <f t="shared" si="4"/>
        <v>285</v>
      </c>
      <c r="E273" s="241"/>
      <c r="F273" s="340"/>
    </row>
    <row r="274" ht="20.1" customHeight="1" spans="1:6">
      <c r="A274" s="337">
        <v>2013802</v>
      </c>
      <c r="B274" s="178" t="s">
        <v>1695</v>
      </c>
      <c r="C274" s="338">
        <v>217</v>
      </c>
      <c r="D274" s="241">
        <f t="shared" si="4"/>
        <v>217</v>
      </c>
      <c r="E274" s="241"/>
      <c r="F274" s="340"/>
    </row>
    <row r="275" ht="20.1" customHeight="1" spans="1:6">
      <c r="A275" s="337">
        <v>2013803</v>
      </c>
      <c r="B275" s="178" t="s">
        <v>1885</v>
      </c>
      <c r="C275" s="338">
        <v>68</v>
      </c>
      <c r="D275" s="241">
        <f t="shared" si="4"/>
        <v>68</v>
      </c>
      <c r="E275" s="241"/>
      <c r="F275" s="340"/>
    </row>
    <row r="276" ht="20.1" customHeight="1" spans="1:6">
      <c r="A276" s="337">
        <v>2013804</v>
      </c>
      <c r="B276" s="178" t="s">
        <v>1886</v>
      </c>
      <c r="C276" s="338">
        <v>70</v>
      </c>
      <c r="D276" s="241">
        <f t="shared" si="4"/>
        <v>70</v>
      </c>
      <c r="E276" s="241"/>
      <c r="F276" s="340"/>
    </row>
    <row r="277" ht="20.1" customHeight="1" spans="1:6">
      <c r="A277" s="337">
        <v>2013805</v>
      </c>
      <c r="B277" s="178" t="s">
        <v>1887</v>
      </c>
      <c r="C277" s="338">
        <v>70</v>
      </c>
      <c r="D277" s="241">
        <f t="shared" si="4"/>
        <v>70</v>
      </c>
      <c r="E277" s="241"/>
      <c r="F277" s="340"/>
    </row>
    <row r="278" ht="20.1" customHeight="1" spans="1:6">
      <c r="A278" s="337">
        <v>2013806</v>
      </c>
      <c r="B278" s="178" t="s">
        <v>1888</v>
      </c>
      <c r="C278" s="338">
        <v>745</v>
      </c>
      <c r="D278" s="241">
        <f t="shared" si="4"/>
        <v>745</v>
      </c>
      <c r="E278" s="241"/>
      <c r="F278" s="340"/>
    </row>
    <row r="279" ht="20.1" customHeight="1" spans="1:6">
      <c r="A279" s="337">
        <v>2013807</v>
      </c>
      <c r="B279" s="178" t="s">
        <v>579</v>
      </c>
      <c r="C279" s="338">
        <v>745</v>
      </c>
      <c r="D279" s="241">
        <f t="shared" si="4"/>
        <v>745</v>
      </c>
      <c r="E279" s="241"/>
      <c r="F279" s="340"/>
    </row>
    <row r="280" ht="20.1" customHeight="1" spans="1:6">
      <c r="A280" s="337">
        <v>2013808</v>
      </c>
      <c r="B280" s="174" t="s">
        <v>1317</v>
      </c>
      <c r="C280" s="335">
        <v>46027</v>
      </c>
      <c r="D280" s="230">
        <f t="shared" si="4"/>
        <v>46027</v>
      </c>
      <c r="E280" s="230"/>
      <c r="F280" s="340"/>
    </row>
    <row r="281" ht="20.1" customHeight="1" spans="1:6">
      <c r="A281" s="337">
        <v>2013809</v>
      </c>
      <c r="B281" s="178" t="s">
        <v>1889</v>
      </c>
      <c r="C281" s="338">
        <v>630</v>
      </c>
      <c r="D281" s="241">
        <f t="shared" si="4"/>
        <v>630</v>
      </c>
      <c r="E281" s="241"/>
      <c r="F281" s="340"/>
    </row>
    <row r="282" ht="20.1" customHeight="1" spans="1:6">
      <c r="A282" s="337">
        <v>2013810</v>
      </c>
      <c r="B282" s="178" t="s">
        <v>1695</v>
      </c>
      <c r="C282" s="338">
        <v>600</v>
      </c>
      <c r="D282" s="241">
        <f t="shared" si="4"/>
        <v>600</v>
      </c>
      <c r="E282" s="241"/>
      <c r="F282" s="340"/>
    </row>
    <row r="283" ht="20.1" customHeight="1" spans="1:6">
      <c r="A283" s="337">
        <v>2013811</v>
      </c>
      <c r="B283" s="178" t="s">
        <v>1696</v>
      </c>
      <c r="C283" s="338">
        <v>30</v>
      </c>
      <c r="D283" s="241">
        <f t="shared" si="4"/>
        <v>30</v>
      </c>
      <c r="E283" s="241"/>
      <c r="F283" s="340"/>
    </row>
    <row r="284" ht="20.1" customHeight="1" spans="1:6">
      <c r="A284" s="337">
        <v>2013812</v>
      </c>
      <c r="B284" s="178" t="s">
        <v>1890</v>
      </c>
      <c r="C284" s="338">
        <v>3474</v>
      </c>
      <c r="D284" s="241">
        <f t="shared" si="4"/>
        <v>3474</v>
      </c>
      <c r="E284" s="241"/>
      <c r="F284" s="340"/>
    </row>
    <row r="285" ht="20.1" customHeight="1" spans="1:6">
      <c r="A285" s="337">
        <v>2013813</v>
      </c>
      <c r="B285" s="178" t="s">
        <v>1891</v>
      </c>
      <c r="C285" s="338">
        <v>1423</v>
      </c>
      <c r="D285" s="241">
        <f t="shared" si="4"/>
        <v>1423</v>
      </c>
      <c r="E285" s="241"/>
      <c r="F285" s="340"/>
    </row>
    <row r="286" ht="20.1" customHeight="1" spans="1:6">
      <c r="A286" s="337">
        <v>2013814</v>
      </c>
      <c r="B286" s="178" t="s">
        <v>1892</v>
      </c>
      <c r="C286" s="338">
        <v>203</v>
      </c>
      <c r="D286" s="241">
        <f t="shared" si="4"/>
        <v>203</v>
      </c>
      <c r="E286" s="241"/>
      <c r="F286" s="340"/>
    </row>
    <row r="287" ht="20.1" customHeight="1" spans="1:6">
      <c r="A287" s="337">
        <v>2013850</v>
      </c>
      <c r="B287" s="178" t="s">
        <v>1893</v>
      </c>
      <c r="C287" s="338">
        <v>413</v>
      </c>
      <c r="D287" s="241">
        <f t="shared" si="4"/>
        <v>413</v>
      </c>
      <c r="E287" s="241"/>
      <c r="F287" s="340"/>
    </row>
    <row r="288" ht="20.1" customHeight="1" spans="1:6">
      <c r="A288" s="337">
        <v>2013899</v>
      </c>
      <c r="B288" s="178" t="s">
        <v>1894</v>
      </c>
      <c r="C288" s="338">
        <v>1249</v>
      </c>
      <c r="D288" s="241">
        <f t="shared" si="4"/>
        <v>1249</v>
      </c>
      <c r="E288" s="241"/>
      <c r="F288" s="340"/>
    </row>
    <row r="289" ht="20.1" customHeight="1" spans="1:6">
      <c r="A289" s="337">
        <v>20199</v>
      </c>
      <c r="B289" s="178" t="s">
        <v>1895</v>
      </c>
      <c r="C289" s="338">
        <v>186</v>
      </c>
      <c r="D289" s="241">
        <f t="shared" si="4"/>
        <v>186</v>
      </c>
      <c r="E289" s="241"/>
      <c r="F289" s="340"/>
    </row>
    <row r="290" ht="20.1" customHeight="1" spans="1:6">
      <c r="A290" s="337">
        <v>2019901</v>
      </c>
      <c r="B290" s="178" t="s">
        <v>1896</v>
      </c>
      <c r="C290" s="338">
        <v>7183</v>
      </c>
      <c r="D290" s="241">
        <f t="shared" si="4"/>
        <v>7183</v>
      </c>
      <c r="E290" s="230"/>
      <c r="F290" s="340"/>
    </row>
    <row r="291" ht="20.1" customHeight="1" spans="1:6">
      <c r="A291" s="337">
        <v>2019999</v>
      </c>
      <c r="B291" s="178" t="s">
        <v>1897</v>
      </c>
      <c r="C291" s="338">
        <v>551</v>
      </c>
      <c r="D291" s="241">
        <f t="shared" si="4"/>
        <v>551</v>
      </c>
      <c r="E291" s="241"/>
      <c r="F291" s="340"/>
    </row>
    <row r="292" s="169" customFormat="1" ht="20.1" customHeight="1" spans="1:6">
      <c r="A292" s="330">
        <v>202</v>
      </c>
      <c r="B292" s="178" t="s">
        <v>1898</v>
      </c>
      <c r="C292" s="338">
        <v>4769</v>
      </c>
      <c r="D292" s="241">
        <f t="shared" si="4"/>
        <v>4769</v>
      </c>
      <c r="E292" s="241"/>
      <c r="F292" s="340"/>
    </row>
    <row r="293" ht="20.1" customHeight="1" spans="1:6">
      <c r="A293" s="337">
        <v>20201</v>
      </c>
      <c r="B293" s="178" t="s">
        <v>1899</v>
      </c>
      <c r="C293" s="338">
        <v>1863</v>
      </c>
      <c r="D293" s="241">
        <f t="shared" si="4"/>
        <v>1863</v>
      </c>
      <c r="E293" s="241"/>
      <c r="F293" s="340"/>
    </row>
    <row r="294" ht="20.1" customHeight="1" spans="1:6">
      <c r="A294" s="337">
        <v>2020101</v>
      </c>
      <c r="B294" s="178" t="s">
        <v>1900</v>
      </c>
      <c r="C294" s="338">
        <v>6974</v>
      </c>
      <c r="D294" s="241">
        <f t="shared" si="4"/>
        <v>6974</v>
      </c>
      <c r="E294" s="241"/>
      <c r="F294" s="340"/>
    </row>
    <row r="295" ht="20.1" customHeight="1" spans="1:6">
      <c r="A295" s="337">
        <v>2020102</v>
      </c>
      <c r="B295" s="178" t="s">
        <v>1901</v>
      </c>
      <c r="C295" s="338">
        <v>694</v>
      </c>
      <c r="D295" s="241">
        <f t="shared" si="4"/>
        <v>694</v>
      </c>
      <c r="E295" s="241"/>
      <c r="F295" s="340"/>
    </row>
    <row r="296" ht="20.1" customHeight="1" spans="1:6">
      <c r="A296" s="337">
        <v>2020103</v>
      </c>
      <c r="B296" s="178" t="s">
        <v>1902</v>
      </c>
      <c r="C296" s="338">
        <v>119</v>
      </c>
      <c r="D296" s="241">
        <f t="shared" si="4"/>
        <v>119</v>
      </c>
      <c r="E296" s="241"/>
      <c r="F296" s="340"/>
    </row>
    <row r="297" ht="20.1" customHeight="1" spans="1:6">
      <c r="A297" s="337">
        <v>2020104</v>
      </c>
      <c r="B297" s="178" t="s">
        <v>1903</v>
      </c>
      <c r="C297" s="338">
        <v>290</v>
      </c>
      <c r="D297" s="241">
        <f t="shared" si="4"/>
        <v>290</v>
      </c>
      <c r="E297" s="241"/>
      <c r="F297" s="340"/>
    </row>
    <row r="298" ht="20.1" customHeight="1" spans="1:6">
      <c r="A298" s="337">
        <v>2020150</v>
      </c>
      <c r="B298" s="178" t="s">
        <v>1904</v>
      </c>
      <c r="C298" s="338">
        <v>5</v>
      </c>
      <c r="D298" s="241">
        <f t="shared" si="4"/>
        <v>5</v>
      </c>
      <c r="E298" s="241"/>
      <c r="F298" s="340"/>
    </row>
    <row r="299" ht="20.1" customHeight="1" spans="1:6">
      <c r="A299" s="337">
        <v>2020199</v>
      </c>
      <c r="B299" s="178" t="s">
        <v>1905</v>
      </c>
      <c r="C299" s="338">
        <v>38</v>
      </c>
      <c r="D299" s="241">
        <f t="shared" si="4"/>
        <v>38</v>
      </c>
      <c r="E299" s="241"/>
      <c r="F299" s="340"/>
    </row>
    <row r="300" ht="20.1" customHeight="1" spans="1:6">
      <c r="A300" s="337">
        <v>20202</v>
      </c>
      <c r="B300" s="178" t="s">
        <v>1906</v>
      </c>
      <c r="C300" s="338">
        <v>3710</v>
      </c>
      <c r="D300" s="241">
        <f t="shared" si="4"/>
        <v>3710</v>
      </c>
      <c r="E300" s="241"/>
      <c r="F300" s="340"/>
    </row>
    <row r="301" ht="20.1" customHeight="1" spans="1:6">
      <c r="A301" s="337">
        <v>2020201</v>
      </c>
      <c r="B301" s="178" t="s">
        <v>1907</v>
      </c>
      <c r="C301" s="338">
        <v>821</v>
      </c>
      <c r="D301" s="241">
        <f t="shared" si="4"/>
        <v>821</v>
      </c>
      <c r="E301" s="241"/>
      <c r="F301" s="340"/>
    </row>
    <row r="302" ht="20.1" customHeight="1" spans="1:6">
      <c r="A302" s="337">
        <v>2020202</v>
      </c>
      <c r="B302" s="178" t="s">
        <v>1908</v>
      </c>
      <c r="C302" s="338">
        <v>1297</v>
      </c>
      <c r="D302" s="241">
        <f t="shared" si="4"/>
        <v>1297</v>
      </c>
      <c r="E302" s="241"/>
      <c r="F302" s="340"/>
    </row>
    <row r="303" ht="20.1" customHeight="1" spans="1:6">
      <c r="A303" s="337">
        <v>20203</v>
      </c>
      <c r="B303" s="178" t="s">
        <v>1909</v>
      </c>
      <c r="C303" s="338">
        <v>335</v>
      </c>
      <c r="D303" s="241">
        <f t="shared" si="4"/>
        <v>335</v>
      </c>
      <c r="E303" s="241"/>
      <c r="F303" s="340"/>
    </row>
    <row r="304" ht="20.1" customHeight="1" spans="1:6">
      <c r="A304" s="337">
        <v>2020304</v>
      </c>
      <c r="B304" s="178" t="s">
        <v>1910</v>
      </c>
      <c r="C304" s="338">
        <v>329</v>
      </c>
      <c r="D304" s="241">
        <f t="shared" si="4"/>
        <v>329</v>
      </c>
      <c r="E304" s="241"/>
      <c r="F304" s="340"/>
    </row>
    <row r="305" ht="20.1" customHeight="1" spans="1:6">
      <c r="A305" s="337">
        <v>2020306</v>
      </c>
      <c r="B305" s="178" t="s">
        <v>1911</v>
      </c>
      <c r="C305" s="338">
        <v>6</v>
      </c>
      <c r="D305" s="241">
        <f t="shared" si="4"/>
        <v>6</v>
      </c>
      <c r="E305" s="241"/>
      <c r="F305" s="340"/>
    </row>
    <row r="306" ht="20.1" customHeight="1" spans="1:6">
      <c r="A306" s="337">
        <v>20204</v>
      </c>
      <c r="B306" s="178" t="s">
        <v>1912</v>
      </c>
      <c r="C306" s="338">
        <v>7123</v>
      </c>
      <c r="D306" s="241">
        <f t="shared" si="4"/>
        <v>7123</v>
      </c>
      <c r="E306" s="241"/>
      <c r="F306" s="340"/>
    </row>
    <row r="307" ht="20.1" customHeight="1" spans="1:6">
      <c r="A307" s="337">
        <v>2020401</v>
      </c>
      <c r="B307" s="178" t="s">
        <v>1913</v>
      </c>
      <c r="C307" s="338">
        <v>5361</v>
      </c>
      <c r="D307" s="241">
        <f t="shared" si="4"/>
        <v>5361</v>
      </c>
      <c r="E307" s="241"/>
      <c r="F307" s="340"/>
    </row>
    <row r="308" ht="20.1" customHeight="1" spans="1:6">
      <c r="A308" s="337">
        <v>2020402</v>
      </c>
      <c r="B308" s="178" t="s">
        <v>1914</v>
      </c>
      <c r="C308" s="338">
        <v>1762</v>
      </c>
      <c r="D308" s="241">
        <f t="shared" si="4"/>
        <v>1762</v>
      </c>
      <c r="E308" s="241"/>
      <c r="F308" s="340"/>
    </row>
    <row r="309" ht="20.1" customHeight="1" spans="1:6">
      <c r="A309" s="337">
        <v>2020403</v>
      </c>
      <c r="B309" s="178" t="s">
        <v>1915</v>
      </c>
      <c r="C309" s="338">
        <v>7977</v>
      </c>
      <c r="D309" s="241">
        <f t="shared" si="4"/>
        <v>7977</v>
      </c>
      <c r="E309" s="241"/>
      <c r="F309" s="340"/>
    </row>
    <row r="310" ht="20.1" customHeight="1" spans="1:6">
      <c r="A310" s="337">
        <v>2020404</v>
      </c>
      <c r="B310" s="178" t="s">
        <v>1916</v>
      </c>
      <c r="C310" s="338">
        <v>849</v>
      </c>
      <c r="D310" s="241">
        <f t="shared" si="4"/>
        <v>849</v>
      </c>
      <c r="E310" s="241"/>
      <c r="F310" s="340"/>
    </row>
    <row r="311" ht="20.1" customHeight="1" spans="1:6">
      <c r="A311" s="337">
        <v>2020499</v>
      </c>
      <c r="B311" s="178" t="s">
        <v>1917</v>
      </c>
      <c r="C311" s="338">
        <v>7128</v>
      </c>
      <c r="D311" s="241">
        <f t="shared" si="4"/>
        <v>7128</v>
      </c>
      <c r="E311" s="241"/>
      <c r="F311" s="340"/>
    </row>
    <row r="312" ht="20.1" customHeight="1" spans="1:6">
      <c r="A312" s="337">
        <v>20205</v>
      </c>
      <c r="B312" s="178" t="s">
        <v>1918</v>
      </c>
      <c r="C312" s="338">
        <v>3700</v>
      </c>
      <c r="D312" s="241">
        <f t="shared" si="4"/>
        <v>3700</v>
      </c>
      <c r="E312" s="241"/>
      <c r="F312" s="340"/>
    </row>
    <row r="313" ht="20.1" customHeight="1" spans="1:6">
      <c r="A313" s="337">
        <v>2020503</v>
      </c>
      <c r="B313" s="178" t="s">
        <v>1919</v>
      </c>
      <c r="C313" s="338">
        <v>3700</v>
      </c>
      <c r="D313" s="241">
        <f t="shared" si="4"/>
        <v>3700</v>
      </c>
      <c r="E313" s="241"/>
      <c r="F313" s="340"/>
    </row>
    <row r="314" ht="20.1" customHeight="1" spans="1:6">
      <c r="A314" s="337">
        <v>2020504</v>
      </c>
      <c r="B314" s="178" t="s">
        <v>1920</v>
      </c>
      <c r="C314" s="338">
        <v>2247</v>
      </c>
      <c r="D314" s="241">
        <f t="shared" si="4"/>
        <v>2247</v>
      </c>
      <c r="E314" s="241"/>
      <c r="F314" s="340"/>
    </row>
    <row r="315" ht="20.1" customHeight="1" spans="1:6">
      <c r="A315" s="337">
        <v>2020599</v>
      </c>
      <c r="B315" s="178" t="s">
        <v>1921</v>
      </c>
      <c r="C315" s="338">
        <v>2247</v>
      </c>
      <c r="D315" s="241">
        <f t="shared" si="4"/>
        <v>2247</v>
      </c>
      <c r="E315" s="241"/>
      <c r="F315" s="340"/>
    </row>
    <row r="316" ht="20.1" customHeight="1" spans="1:6">
      <c r="A316" s="337">
        <v>20206</v>
      </c>
      <c r="B316" s="178" t="s">
        <v>1922</v>
      </c>
      <c r="C316" s="338">
        <v>133</v>
      </c>
      <c r="D316" s="241">
        <f t="shared" si="4"/>
        <v>133</v>
      </c>
      <c r="E316" s="241"/>
      <c r="F316" s="340"/>
    </row>
    <row r="317" ht="20.1" customHeight="1" spans="1:6">
      <c r="A317" s="337">
        <v>2020601</v>
      </c>
      <c r="B317" s="178" t="s">
        <v>1923</v>
      </c>
      <c r="C317" s="338">
        <v>133</v>
      </c>
      <c r="D317" s="241">
        <f t="shared" si="4"/>
        <v>133</v>
      </c>
      <c r="E317" s="241"/>
      <c r="F317" s="340"/>
    </row>
    <row r="318" ht="20.1" customHeight="1" spans="1:6">
      <c r="A318" s="337">
        <v>20207</v>
      </c>
      <c r="B318" s="178" t="s">
        <v>1924</v>
      </c>
      <c r="C318" s="338">
        <v>674</v>
      </c>
      <c r="D318" s="241">
        <f t="shared" si="4"/>
        <v>674</v>
      </c>
      <c r="E318" s="241"/>
      <c r="F318" s="340"/>
    </row>
    <row r="319" ht="20.1" customHeight="1" spans="1:6">
      <c r="A319" s="337">
        <v>2020701</v>
      </c>
      <c r="B319" s="178" t="s">
        <v>1695</v>
      </c>
      <c r="C319" s="338">
        <v>18</v>
      </c>
      <c r="D319" s="241">
        <f t="shared" si="4"/>
        <v>18</v>
      </c>
      <c r="E319" s="241"/>
      <c r="F319" s="340"/>
    </row>
    <row r="320" ht="20.1" customHeight="1" spans="1:6">
      <c r="A320" s="337">
        <v>2020702</v>
      </c>
      <c r="B320" s="178" t="s">
        <v>1719</v>
      </c>
      <c r="C320" s="338">
        <v>155</v>
      </c>
      <c r="D320" s="241">
        <f t="shared" si="4"/>
        <v>155</v>
      </c>
      <c r="E320" s="241"/>
      <c r="F320" s="340"/>
    </row>
    <row r="321" ht="20.1" customHeight="1" spans="1:6">
      <c r="A321" s="337">
        <v>2020703</v>
      </c>
      <c r="B321" s="178" t="s">
        <v>1925</v>
      </c>
      <c r="C321" s="338">
        <v>501</v>
      </c>
      <c r="D321" s="241">
        <f t="shared" si="4"/>
        <v>501</v>
      </c>
      <c r="E321" s="241"/>
      <c r="F321" s="340"/>
    </row>
    <row r="322" ht="20.1" customHeight="1" spans="1:6">
      <c r="A322" s="337">
        <v>2020799</v>
      </c>
      <c r="B322" s="178" t="s">
        <v>1926</v>
      </c>
      <c r="C322" s="338">
        <v>103</v>
      </c>
      <c r="D322" s="241">
        <f t="shared" si="4"/>
        <v>103</v>
      </c>
      <c r="E322" s="241"/>
      <c r="F322" s="340"/>
    </row>
    <row r="323" ht="20.1" customHeight="1" spans="1:6">
      <c r="A323" s="337">
        <v>20208</v>
      </c>
      <c r="B323" s="178" t="s">
        <v>642</v>
      </c>
      <c r="C323" s="338">
        <v>103</v>
      </c>
      <c r="D323" s="241">
        <f t="shared" si="4"/>
        <v>103</v>
      </c>
      <c r="E323" s="241"/>
      <c r="F323" s="340"/>
    </row>
    <row r="324" ht="20.1" customHeight="1" spans="1:6">
      <c r="A324" s="337">
        <v>2020801</v>
      </c>
      <c r="B324" s="178" t="s">
        <v>1927</v>
      </c>
      <c r="C324" s="338">
        <v>5474</v>
      </c>
      <c r="D324" s="241">
        <f t="shared" si="4"/>
        <v>5474</v>
      </c>
      <c r="E324" s="241"/>
      <c r="F324" s="340"/>
    </row>
    <row r="325" ht="20.1" customHeight="1" spans="1:6">
      <c r="A325" s="337">
        <v>2020802</v>
      </c>
      <c r="B325" s="178" t="s">
        <v>644</v>
      </c>
      <c r="C325" s="338">
        <v>5474</v>
      </c>
      <c r="D325" s="241">
        <f t="shared" si="4"/>
        <v>5474</v>
      </c>
      <c r="E325" s="241"/>
      <c r="F325" s="340"/>
    </row>
    <row r="326" ht="20.1" customHeight="1" spans="1:6">
      <c r="A326" s="337">
        <v>2020803</v>
      </c>
      <c r="B326" s="174" t="s">
        <v>1318</v>
      </c>
      <c r="C326" s="335">
        <v>8152</v>
      </c>
      <c r="D326" s="230">
        <f t="shared" ref="D326:D389" si="5">C326-E326</f>
        <v>5152</v>
      </c>
      <c r="E326" s="230">
        <v>3000</v>
      </c>
      <c r="F326" s="340"/>
    </row>
    <row r="327" ht="20.1" customHeight="1" spans="1:6">
      <c r="A327" s="337">
        <v>2020850</v>
      </c>
      <c r="B327" s="178" t="s">
        <v>1928</v>
      </c>
      <c r="C327" s="338">
        <v>865</v>
      </c>
      <c r="D327" s="241">
        <f t="shared" si="5"/>
        <v>865</v>
      </c>
      <c r="E327" s="241"/>
      <c r="F327" s="340"/>
    </row>
    <row r="328" ht="20.1" customHeight="1" spans="1:6">
      <c r="A328" s="337">
        <v>2020899</v>
      </c>
      <c r="B328" s="178" t="s">
        <v>1695</v>
      </c>
      <c r="C328" s="338">
        <v>540</v>
      </c>
      <c r="D328" s="241">
        <f t="shared" si="5"/>
        <v>540</v>
      </c>
      <c r="E328" s="241"/>
      <c r="F328" s="340"/>
    </row>
    <row r="329" ht="20.1" customHeight="1" spans="1:6">
      <c r="A329" s="337">
        <v>20299</v>
      </c>
      <c r="B329" s="178" t="s">
        <v>1696</v>
      </c>
      <c r="C329" s="338">
        <v>2</v>
      </c>
      <c r="D329" s="241">
        <f t="shared" si="5"/>
        <v>2</v>
      </c>
      <c r="E329" s="241"/>
      <c r="F329" s="340"/>
    </row>
    <row r="330" ht="20.1" customHeight="1" spans="1:6">
      <c r="A330" s="337">
        <v>2029901</v>
      </c>
      <c r="B330" s="178" t="s">
        <v>1929</v>
      </c>
      <c r="C330" s="338">
        <v>44</v>
      </c>
      <c r="D330" s="241">
        <f t="shared" si="5"/>
        <v>44</v>
      </c>
      <c r="E330" s="241"/>
      <c r="F330" s="340"/>
    </row>
    <row r="331" s="169" customFormat="1" ht="20.1" customHeight="1" spans="1:6">
      <c r="A331" s="330">
        <v>203</v>
      </c>
      <c r="B331" s="178" t="s">
        <v>1930</v>
      </c>
      <c r="C331" s="338">
        <v>279</v>
      </c>
      <c r="D331" s="241">
        <f t="shared" si="5"/>
        <v>279</v>
      </c>
      <c r="E331" s="241"/>
      <c r="F331" s="336"/>
    </row>
    <row r="332" ht="20.1" customHeight="1" spans="1:6">
      <c r="A332" s="337">
        <v>20301</v>
      </c>
      <c r="B332" s="178" t="s">
        <v>1931</v>
      </c>
      <c r="C332" s="338">
        <v>302</v>
      </c>
      <c r="D332" s="241">
        <f t="shared" si="5"/>
        <v>302</v>
      </c>
      <c r="E332" s="241"/>
      <c r="F332" s="340"/>
    </row>
    <row r="333" ht="20.1" customHeight="1" spans="1:6">
      <c r="A333" s="337">
        <v>2030101</v>
      </c>
      <c r="B333" s="178" t="s">
        <v>1932</v>
      </c>
      <c r="C333" s="338">
        <v>302</v>
      </c>
      <c r="D333" s="241">
        <f t="shared" si="5"/>
        <v>302</v>
      </c>
      <c r="E333" s="241"/>
      <c r="F333" s="340"/>
    </row>
    <row r="334" ht="20.1" customHeight="1" spans="1:6">
      <c r="A334" s="337">
        <v>20304</v>
      </c>
      <c r="B334" s="178" t="s">
        <v>1933</v>
      </c>
      <c r="C334" s="338">
        <v>6433</v>
      </c>
      <c r="D334" s="241">
        <f t="shared" si="5"/>
        <v>3433</v>
      </c>
      <c r="E334" s="241">
        <v>3000</v>
      </c>
      <c r="F334" s="340"/>
    </row>
    <row r="335" ht="20.1" customHeight="1" spans="1:6">
      <c r="A335" s="337">
        <v>2030401</v>
      </c>
      <c r="B335" s="178" t="s">
        <v>1934</v>
      </c>
      <c r="C335" s="338">
        <v>97</v>
      </c>
      <c r="D335" s="241">
        <f t="shared" si="5"/>
        <v>97</v>
      </c>
      <c r="E335" s="241"/>
      <c r="F335" s="340"/>
    </row>
    <row r="336" ht="20.1" customHeight="1" spans="1:6">
      <c r="A336" s="337">
        <v>20305</v>
      </c>
      <c r="B336" s="178" t="s">
        <v>1935</v>
      </c>
      <c r="C336" s="338">
        <v>4278</v>
      </c>
      <c r="D336" s="241">
        <f t="shared" si="5"/>
        <v>1278</v>
      </c>
      <c r="E336" s="230">
        <v>3000</v>
      </c>
      <c r="F336" s="340"/>
    </row>
    <row r="337" ht="20.1" customHeight="1" spans="1:6">
      <c r="A337" s="337">
        <v>2030501</v>
      </c>
      <c r="B337" s="178" t="s">
        <v>1936</v>
      </c>
      <c r="C337" s="338">
        <v>2058</v>
      </c>
      <c r="D337" s="241">
        <f t="shared" si="5"/>
        <v>2058</v>
      </c>
      <c r="E337" s="241"/>
      <c r="F337" s="340"/>
    </row>
    <row r="338" ht="20.1" customHeight="1" spans="1:6">
      <c r="A338" s="337">
        <v>20306</v>
      </c>
      <c r="B338" s="178" t="s">
        <v>1937</v>
      </c>
      <c r="C338" s="338">
        <v>402</v>
      </c>
      <c r="D338" s="241">
        <f t="shared" si="5"/>
        <v>402</v>
      </c>
      <c r="E338" s="241"/>
      <c r="F338" s="340"/>
    </row>
    <row r="339" ht="20.1" customHeight="1" spans="1:6">
      <c r="A339" s="337">
        <v>2030601</v>
      </c>
      <c r="B339" s="178" t="s">
        <v>1938</v>
      </c>
      <c r="C339" s="338">
        <v>35</v>
      </c>
      <c r="D339" s="241">
        <f t="shared" si="5"/>
        <v>35</v>
      </c>
      <c r="E339" s="241"/>
      <c r="F339" s="340"/>
    </row>
    <row r="340" ht="20.1" customHeight="1" spans="1:6">
      <c r="A340" s="337">
        <v>2030602</v>
      </c>
      <c r="B340" s="178" t="s">
        <v>1939</v>
      </c>
      <c r="C340" s="338">
        <v>367</v>
      </c>
      <c r="D340" s="241">
        <f t="shared" si="5"/>
        <v>367</v>
      </c>
      <c r="E340" s="241"/>
      <c r="F340" s="340"/>
    </row>
    <row r="341" ht="20.1" customHeight="1" spans="1:6">
      <c r="A341" s="337">
        <v>2030603</v>
      </c>
      <c r="B341" s="178" t="s">
        <v>1940</v>
      </c>
      <c r="C341" s="338">
        <v>49</v>
      </c>
      <c r="D341" s="241">
        <f t="shared" si="5"/>
        <v>49</v>
      </c>
      <c r="E341" s="241"/>
      <c r="F341" s="340"/>
    </row>
    <row r="342" ht="20.1" customHeight="1" spans="1:6">
      <c r="A342" s="337">
        <v>2030604</v>
      </c>
      <c r="B342" s="178" t="s">
        <v>1941</v>
      </c>
      <c r="C342" s="338">
        <v>49</v>
      </c>
      <c r="D342" s="241">
        <f t="shared" si="5"/>
        <v>49</v>
      </c>
      <c r="E342" s="241"/>
      <c r="F342" s="340"/>
    </row>
    <row r="343" ht="20.1" customHeight="1" spans="1:6">
      <c r="A343" s="337">
        <v>2030605</v>
      </c>
      <c r="B343" s="178" t="s">
        <v>1942</v>
      </c>
      <c r="C343" s="338">
        <v>45</v>
      </c>
      <c r="D343" s="241">
        <f t="shared" si="5"/>
        <v>45</v>
      </c>
      <c r="E343" s="241"/>
      <c r="F343" s="340"/>
    </row>
    <row r="344" ht="20.1" customHeight="1" spans="1:6">
      <c r="A344" s="337">
        <v>2030606</v>
      </c>
      <c r="B344" s="178" t="s">
        <v>1943</v>
      </c>
      <c r="C344" s="338">
        <v>45</v>
      </c>
      <c r="D344" s="241">
        <f t="shared" si="5"/>
        <v>45</v>
      </c>
      <c r="E344" s="241"/>
      <c r="F344" s="340"/>
    </row>
    <row r="345" ht="20.1" customHeight="1" spans="1:6">
      <c r="A345" s="337">
        <v>2030607</v>
      </c>
      <c r="B345" s="178" t="s">
        <v>1944</v>
      </c>
      <c r="C345" s="338">
        <v>13</v>
      </c>
      <c r="D345" s="241">
        <f t="shared" si="5"/>
        <v>13</v>
      </c>
      <c r="E345" s="241"/>
      <c r="F345" s="340"/>
    </row>
    <row r="346" ht="20.1" customHeight="1" spans="1:6">
      <c r="A346" s="337">
        <v>2030608</v>
      </c>
      <c r="B346" s="178" t="s">
        <v>1945</v>
      </c>
      <c r="C346" s="338">
        <v>13</v>
      </c>
      <c r="D346" s="241">
        <f t="shared" si="5"/>
        <v>13</v>
      </c>
      <c r="E346" s="241"/>
      <c r="F346" s="340"/>
    </row>
    <row r="347" ht="20.1" customHeight="1" spans="1:6">
      <c r="A347" s="337">
        <v>2030699</v>
      </c>
      <c r="B347" s="178" t="s">
        <v>1946</v>
      </c>
      <c r="C347" s="338">
        <v>43</v>
      </c>
      <c r="D347" s="241">
        <f t="shared" si="5"/>
        <v>43</v>
      </c>
      <c r="E347" s="241"/>
      <c r="F347" s="340"/>
    </row>
    <row r="348" ht="20.1" customHeight="1" spans="1:6">
      <c r="A348" s="337">
        <v>20399</v>
      </c>
      <c r="B348" s="178" t="s">
        <v>701</v>
      </c>
      <c r="C348" s="338">
        <v>43</v>
      </c>
      <c r="D348" s="241">
        <f t="shared" si="5"/>
        <v>43</v>
      </c>
      <c r="E348" s="241"/>
      <c r="F348" s="340"/>
    </row>
    <row r="349" ht="20.1" customHeight="1" spans="1:6">
      <c r="A349" s="337">
        <v>2039901</v>
      </c>
      <c r="B349" s="174" t="s">
        <v>1319</v>
      </c>
      <c r="C349" s="335">
        <v>5998</v>
      </c>
      <c r="D349" s="230">
        <f t="shared" si="5"/>
        <v>4998</v>
      </c>
      <c r="E349" s="230">
        <v>1000</v>
      </c>
      <c r="F349" s="340"/>
    </row>
    <row r="350" s="169" customFormat="1" ht="20.1" customHeight="1" spans="1:6">
      <c r="A350" s="330">
        <v>204</v>
      </c>
      <c r="B350" s="178" t="s">
        <v>1947</v>
      </c>
      <c r="C350" s="338">
        <v>4708</v>
      </c>
      <c r="D350" s="241">
        <f t="shared" si="5"/>
        <v>4708</v>
      </c>
      <c r="E350" s="241"/>
      <c r="F350" s="336"/>
    </row>
    <row r="351" ht="20.1" customHeight="1" spans="1:6">
      <c r="A351" s="337">
        <v>20401</v>
      </c>
      <c r="B351" s="178" t="s">
        <v>1695</v>
      </c>
      <c r="C351" s="338">
        <v>3395</v>
      </c>
      <c r="D351" s="241">
        <f t="shared" si="5"/>
        <v>3395</v>
      </c>
      <c r="E351" s="241"/>
      <c r="F351" s="340"/>
    </row>
    <row r="352" ht="20.1" customHeight="1" spans="1:6">
      <c r="A352" s="337">
        <v>2040101</v>
      </c>
      <c r="B352" s="178" t="s">
        <v>1696</v>
      </c>
      <c r="C352" s="338">
        <v>128</v>
      </c>
      <c r="D352" s="241">
        <f t="shared" si="5"/>
        <v>128</v>
      </c>
      <c r="E352" s="241"/>
      <c r="F352" s="340"/>
    </row>
    <row r="353" ht="20.1" customHeight="1" spans="1:6">
      <c r="A353" s="341">
        <v>2040102</v>
      </c>
      <c r="B353" s="178" t="s">
        <v>1948</v>
      </c>
      <c r="C353" s="338">
        <v>559</v>
      </c>
      <c r="D353" s="241">
        <f t="shared" si="5"/>
        <v>559</v>
      </c>
      <c r="E353" s="241"/>
      <c r="F353" s="340"/>
    </row>
    <row r="354" ht="20.1" customHeight="1" spans="1:6">
      <c r="A354" s="341">
        <v>2040103</v>
      </c>
      <c r="B354" s="178" t="s">
        <v>1949</v>
      </c>
      <c r="C354" s="338">
        <v>361</v>
      </c>
      <c r="D354" s="241">
        <f t="shared" si="5"/>
        <v>361</v>
      </c>
      <c r="E354" s="241"/>
      <c r="F354" s="340"/>
    </row>
    <row r="355" ht="20.1" customHeight="1" spans="1:6">
      <c r="A355" s="341">
        <v>2040104</v>
      </c>
      <c r="B355" s="178" t="s">
        <v>1950</v>
      </c>
      <c r="C355" s="338">
        <v>265</v>
      </c>
      <c r="D355" s="241">
        <f t="shared" si="5"/>
        <v>265</v>
      </c>
      <c r="E355" s="241"/>
      <c r="F355" s="340"/>
    </row>
    <row r="356" ht="20.1" customHeight="1" spans="1:6">
      <c r="A356" s="341">
        <v>2040105</v>
      </c>
      <c r="B356" s="178" t="s">
        <v>1951</v>
      </c>
      <c r="C356" s="338">
        <v>103</v>
      </c>
      <c r="D356" s="241">
        <f t="shared" si="5"/>
        <v>103</v>
      </c>
      <c r="E356" s="241"/>
      <c r="F356" s="340"/>
    </row>
    <row r="357" ht="20.1" customHeight="1" spans="1:6">
      <c r="A357" s="341">
        <v>2040106</v>
      </c>
      <c r="B357" s="178" t="s">
        <v>724</v>
      </c>
      <c r="C357" s="338">
        <v>103</v>
      </c>
      <c r="D357" s="241">
        <f t="shared" si="5"/>
        <v>103</v>
      </c>
      <c r="E357" s="241"/>
      <c r="F357" s="340"/>
    </row>
    <row r="358" ht="20.1" customHeight="1" spans="1:6">
      <c r="A358" s="341">
        <v>2040107</v>
      </c>
      <c r="B358" s="178" t="s">
        <v>1952</v>
      </c>
      <c r="C358" s="338">
        <v>5</v>
      </c>
      <c r="D358" s="241">
        <f t="shared" si="5"/>
        <v>5</v>
      </c>
      <c r="E358" s="241"/>
      <c r="F358" s="340"/>
    </row>
    <row r="359" ht="20.1" customHeight="1" spans="1:6">
      <c r="A359" s="341">
        <v>2040108</v>
      </c>
      <c r="B359" s="178" t="s">
        <v>726</v>
      </c>
      <c r="C359" s="338">
        <v>5</v>
      </c>
      <c r="D359" s="241">
        <f t="shared" si="5"/>
        <v>5</v>
      </c>
      <c r="E359" s="230"/>
      <c r="F359" s="340"/>
    </row>
    <row r="360" ht="20.1" customHeight="1" spans="1:6">
      <c r="A360" s="337">
        <v>2040199</v>
      </c>
      <c r="B360" s="178" t="s">
        <v>1953</v>
      </c>
      <c r="C360" s="338">
        <v>1182</v>
      </c>
      <c r="D360" s="241">
        <f t="shared" si="5"/>
        <v>182</v>
      </c>
      <c r="E360" s="241">
        <v>1000</v>
      </c>
      <c r="F360" s="340"/>
    </row>
    <row r="361" ht="20.1" customHeight="1" spans="1:6">
      <c r="A361" s="337">
        <v>20402</v>
      </c>
      <c r="B361" s="178" t="s">
        <v>728</v>
      </c>
      <c r="C361" s="338">
        <v>1182</v>
      </c>
      <c r="D361" s="241">
        <f t="shared" si="5"/>
        <v>182</v>
      </c>
      <c r="E361" s="241">
        <v>1000</v>
      </c>
      <c r="F361" s="340"/>
    </row>
    <row r="362" ht="20.1" customHeight="1" spans="1:6">
      <c r="A362" s="337">
        <v>2040201</v>
      </c>
      <c r="B362" s="174" t="s">
        <v>1320</v>
      </c>
      <c r="C362" s="335">
        <v>55222</v>
      </c>
      <c r="D362" s="230">
        <f t="shared" si="5"/>
        <v>48222</v>
      </c>
      <c r="E362" s="230">
        <v>7000</v>
      </c>
      <c r="F362" s="340"/>
    </row>
    <row r="363" ht="20.1" customHeight="1" spans="1:6">
      <c r="A363" s="337">
        <v>2040202</v>
      </c>
      <c r="B363" s="178" t="s">
        <v>1954</v>
      </c>
      <c r="C363" s="338">
        <v>17008</v>
      </c>
      <c r="D363" s="241">
        <f t="shared" si="5"/>
        <v>10008</v>
      </c>
      <c r="E363" s="241">
        <v>7000</v>
      </c>
      <c r="F363" s="340"/>
    </row>
    <row r="364" ht="20.1" customHeight="1" spans="1:6">
      <c r="A364" s="337">
        <v>2040203</v>
      </c>
      <c r="B364" s="178" t="s">
        <v>1695</v>
      </c>
      <c r="C364" s="338">
        <v>1636</v>
      </c>
      <c r="D364" s="241">
        <f t="shared" si="5"/>
        <v>1636</v>
      </c>
      <c r="E364" s="241"/>
      <c r="F364" s="340"/>
    </row>
    <row r="365" ht="20.1" customHeight="1" spans="1:6">
      <c r="A365" s="341">
        <v>2040204</v>
      </c>
      <c r="B365" s="178" t="s">
        <v>1696</v>
      </c>
      <c r="C365" s="338">
        <v>125</v>
      </c>
      <c r="D365" s="241">
        <f t="shared" si="5"/>
        <v>125</v>
      </c>
      <c r="E365" s="241"/>
      <c r="F365" s="340"/>
    </row>
    <row r="366" ht="20.1" customHeight="1" spans="1:6">
      <c r="A366" s="341">
        <v>2040205</v>
      </c>
      <c r="B366" s="178" t="s">
        <v>1955</v>
      </c>
      <c r="C366" s="338">
        <v>10</v>
      </c>
      <c r="D366" s="241">
        <f t="shared" si="5"/>
        <v>10</v>
      </c>
      <c r="E366" s="241"/>
      <c r="F366" s="340"/>
    </row>
    <row r="367" ht="20.1" customHeight="1" spans="1:6">
      <c r="A367" s="341">
        <v>2040206</v>
      </c>
      <c r="B367" s="178" t="s">
        <v>1719</v>
      </c>
      <c r="C367" s="338">
        <v>2089</v>
      </c>
      <c r="D367" s="241">
        <f t="shared" si="5"/>
        <v>2089</v>
      </c>
      <c r="E367" s="241"/>
      <c r="F367" s="340"/>
    </row>
    <row r="368" ht="20.1" customHeight="1" spans="1:6">
      <c r="A368" s="341">
        <v>2040207</v>
      </c>
      <c r="B368" s="178" t="s">
        <v>1956</v>
      </c>
      <c r="C368" s="338">
        <v>713</v>
      </c>
      <c r="D368" s="241">
        <f t="shared" si="5"/>
        <v>713</v>
      </c>
      <c r="E368" s="241"/>
      <c r="F368" s="340"/>
    </row>
    <row r="369" ht="20.1" customHeight="1" spans="1:6">
      <c r="A369" s="341">
        <v>2040208</v>
      </c>
      <c r="B369" s="178" t="s">
        <v>1957</v>
      </c>
      <c r="C369" s="338">
        <v>51</v>
      </c>
      <c r="D369" s="241">
        <f t="shared" si="5"/>
        <v>51</v>
      </c>
      <c r="E369" s="241"/>
      <c r="F369" s="340"/>
    </row>
    <row r="370" ht="20.1" customHeight="1" spans="1:6">
      <c r="A370" s="341">
        <v>2040209</v>
      </c>
      <c r="B370" s="178" t="s">
        <v>1958</v>
      </c>
      <c r="C370" s="338">
        <v>54</v>
      </c>
      <c r="D370" s="241">
        <f t="shared" si="5"/>
        <v>54</v>
      </c>
      <c r="E370" s="241"/>
      <c r="F370" s="340"/>
    </row>
    <row r="371" ht="20.1" customHeight="1" spans="1:6">
      <c r="A371" s="341">
        <v>2040210</v>
      </c>
      <c r="B371" s="178" t="s">
        <v>1959</v>
      </c>
      <c r="C371" s="338">
        <v>48</v>
      </c>
      <c r="D371" s="241">
        <f t="shared" si="5"/>
        <v>48</v>
      </c>
      <c r="E371" s="241"/>
      <c r="F371" s="340"/>
    </row>
    <row r="372" ht="20.1" customHeight="1" spans="1:6">
      <c r="A372" s="341">
        <v>2040211</v>
      </c>
      <c r="B372" s="178" t="s">
        <v>1960</v>
      </c>
      <c r="C372" s="338">
        <v>1428</v>
      </c>
      <c r="D372" s="241">
        <f t="shared" si="5"/>
        <v>1428</v>
      </c>
      <c r="E372" s="230"/>
      <c r="F372" s="340"/>
    </row>
    <row r="373" ht="20.1" customHeight="1" spans="1:6">
      <c r="A373" s="341">
        <v>2040212</v>
      </c>
      <c r="B373" s="178" t="s">
        <v>1961</v>
      </c>
      <c r="C373" s="338">
        <v>1171</v>
      </c>
      <c r="D373" s="241">
        <f t="shared" si="5"/>
        <v>1171</v>
      </c>
      <c r="E373" s="241"/>
      <c r="F373" s="340"/>
    </row>
    <row r="374" ht="20.1" customHeight="1" spans="1:6">
      <c r="A374" s="341">
        <v>2040213</v>
      </c>
      <c r="B374" s="178" t="s">
        <v>1962</v>
      </c>
      <c r="C374" s="338">
        <v>19</v>
      </c>
      <c r="D374" s="241">
        <f t="shared" si="5"/>
        <v>19</v>
      </c>
      <c r="E374" s="241"/>
      <c r="F374" s="340"/>
    </row>
    <row r="375" ht="20.1" customHeight="1" spans="1:6">
      <c r="A375" s="341">
        <v>2040214</v>
      </c>
      <c r="B375" s="178" t="s">
        <v>1963</v>
      </c>
      <c r="C375" s="338">
        <v>9664</v>
      </c>
      <c r="D375" s="241">
        <f t="shared" si="5"/>
        <v>2664</v>
      </c>
      <c r="E375" s="241">
        <v>7000</v>
      </c>
      <c r="F375" s="340"/>
    </row>
    <row r="376" ht="20.1" customHeight="1" spans="1:6">
      <c r="A376" s="341">
        <v>2040215</v>
      </c>
      <c r="B376" s="178" t="s">
        <v>1964</v>
      </c>
      <c r="C376" s="338">
        <v>677</v>
      </c>
      <c r="D376" s="241">
        <f t="shared" si="5"/>
        <v>677</v>
      </c>
      <c r="E376" s="241"/>
      <c r="F376" s="340"/>
    </row>
    <row r="377" ht="20.1" customHeight="1" spans="1:6">
      <c r="A377" s="341">
        <v>2040216</v>
      </c>
      <c r="B377" s="178" t="s">
        <v>1695</v>
      </c>
      <c r="C377" s="338">
        <v>96</v>
      </c>
      <c r="D377" s="241">
        <f t="shared" si="5"/>
        <v>96</v>
      </c>
      <c r="E377" s="241"/>
      <c r="F377" s="340"/>
    </row>
    <row r="378" ht="20.1" customHeight="1" spans="1:6">
      <c r="A378" s="341">
        <v>2040217</v>
      </c>
      <c r="B378" s="178" t="s">
        <v>1965</v>
      </c>
      <c r="C378" s="338">
        <v>191</v>
      </c>
      <c r="D378" s="241">
        <f t="shared" si="5"/>
        <v>191</v>
      </c>
      <c r="E378" s="241"/>
      <c r="F378" s="340"/>
    </row>
    <row r="379" ht="20.1" customHeight="1" spans="1:6">
      <c r="A379" s="341">
        <v>2040218</v>
      </c>
      <c r="B379" s="178" t="s">
        <v>1966</v>
      </c>
      <c r="C379" s="338">
        <v>106</v>
      </c>
      <c r="D379" s="241">
        <f t="shared" si="5"/>
        <v>106</v>
      </c>
      <c r="E379" s="241"/>
      <c r="F379" s="340"/>
    </row>
    <row r="380" ht="20.1" customHeight="1" spans="1:6">
      <c r="A380" s="337">
        <v>2040219</v>
      </c>
      <c r="B380" s="178" t="s">
        <v>1967</v>
      </c>
      <c r="C380" s="338">
        <v>37</v>
      </c>
      <c r="D380" s="241">
        <f t="shared" si="5"/>
        <v>37</v>
      </c>
      <c r="E380" s="241"/>
      <c r="F380" s="340"/>
    </row>
    <row r="381" ht="20.1" customHeight="1" spans="1:6">
      <c r="A381" s="337">
        <v>2040220</v>
      </c>
      <c r="B381" s="178" t="s">
        <v>1968</v>
      </c>
      <c r="C381" s="338">
        <v>8</v>
      </c>
      <c r="D381" s="241">
        <f t="shared" si="5"/>
        <v>8</v>
      </c>
      <c r="E381" s="241"/>
      <c r="F381" s="340"/>
    </row>
    <row r="382" ht="20.1" customHeight="1" spans="1:6">
      <c r="A382" s="337">
        <v>2040221</v>
      </c>
      <c r="B382" s="178" t="s">
        <v>1969</v>
      </c>
      <c r="C382" s="338">
        <v>239</v>
      </c>
      <c r="D382" s="241">
        <f t="shared" si="5"/>
        <v>239</v>
      </c>
      <c r="E382" s="241"/>
      <c r="F382" s="340"/>
    </row>
    <row r="383" ht="20.1" customHeight="1" spans="1:6">
      <c r="A383" s="337">
        <v>2040250</v>
      </c>
      <c r="B383" s="178" t="s">
        <v>1970</v>
      </c>
      <c r="C383" s="338">
        <v>6172</v>
      </c>
      <c r="D383" s="241">
        <f t="shared" si="5"/>
        <v>6172</v>
      </c>
      <c r="E383" s="241"/>
      <c r="F383" s="340"/>
    </row>
    <row r="384" ht="20.1" customHeight="1" spans="1:6">
      <c r="A384" s="337">
        <v>2040299</v>
      </c>
      <c r="B384" s="178" t="s">
        <v>1695</v>
      </c>
      <c r="C384" s="338">
        <v>531</v>
      </c>
      <c r="D384" s="241">
        <f t="shared" si="5"/>
        <v>531</v>
      </c>
      <c r="E384" s="241"/>
      <c r="F384" s="340"/>
    </row>
    <row r="385" ht="20.1" customHeight="1" spans="1:6">
      <c r="A385" s="337">
        <v>20403</v>
      </c>
      <c r="B385" s="178" t="s">
        <v>1696</v>
      </c>
      <c r="C385" s="338">
        <v>10</v>
      </c>
      <c r="D385" s="241">
        <f t="shared" si="5"/>
        <v>10</v>
      </c>
      <c r="E385" s="241"/>
      <c r="F385" s="340"/>
    </row>
    <row r="386" ht="20.1" customHeight="1" spans="1:6">
      <c r="A386" s="337">
        <v>2040301</v>
      </c>
      <c r="B386" s="178" t="s">
        <v>1971</v>
      </c>
      <c r="C386" s="338">
        <v>758</v>
      </c>
      <c r="D386" s="241">
        <f t="shared" si="5"/>
        <v>758</v>
      </c>
      <c r="E386" s="241"/>
      <c r="F386" s="340"/>
    </row>
    <row r="387" ht="20.1" customHeight="1" spans="1:6">
      <c r="A387" s="337">
        <v>2040302</v>
      </c>
      <c r="B387" s="178" t="s">
        <v>1972</v>
      </c>
      <c r="C387" s="338">
        <v>3</v>
      </c>
      <c r="D387" s="241">
        <f t="shared" si="5"/>
        <v>3</v>
      </c>
      <c r="E387" s="241"/>
      <c r="F387" s="340"/>
    </row>
    <row r="388" ht="20.1" customHeight="1" spans="1:6">
      <c r="A388" s="337">
        <v>2040303</v>
      </c>
      <c r="B388" s="178" t="s">
        <v>1973</v>
      </c>
      <c r="C388" s="338">
        <v>13</v>
      </c>
      <c r="D388" s="241">
        <f t="shared" si="5"/>
        <v>13</v>
      </c>
      <c r="E388" s="241"/>
      <c r="F388" s="340"/>
    </row>
    <row r="389" ht="20.1" customHeight="1" spans="1:6">
      <c r="A389" s="337">
        <v>2040304</v>
      </c>
      <c r="B389" s="178" t="s">
        <v>1974</v>
      </c>
      <c r="C389" s="338">
        <v>51</v>
      </c>
      <c r="D389" s="241">
        <f t="shared" si="5"/>
        <v>51</v>
      </c>
      <c r="E389" s="241"/>
      <c r="F389" s="340"/>
    </row>
    <row r="390" ht="20.1" customHeight="1" spans="1:6">
      <c r="A390" s="337">
        <v>2040350</v>
      </c>
      <c r="B390" s="178" t="s">
        <v>1975</v>
      </c>
      <c r="C390" s="338">
        <v>633</v>
      </c>
      <c r="D390" s="241">
        <f t="shared" ref="D390:D453" si="6">C390-E390</f>
        <v>633</v>
      </c>
      <c r="E390" s="241"/>
      <c r="F390" s="340"/>
    </row>
    <row r="391" ht="20.1" customHeight="1" spans="1:6">
      <c r="A391" s="337">
        <v>2040399</v>
      </c>
      <c r="B391" s="178" t="s">
        <v>1976</v>
      </c>
      <c r="C391" s="338">
        <v>24</v>
      </c>
      <c r="D391" s="241">
        <f t="shared" si="6"/>
        <v>24</v>
      </c>
      <c r="E391" s="241"/>
      <c r="F391" s="340"/>
    </row>
    <row r="392" ht="20.1" customHeight="1" spans="1:6">
      <c r="A392" s="337">
        <v>20404</v>
      </c>
      <c r="B392" s="178" t="s">
        <v>1977</v>
      </c>
      <c r="C392" s="338">
        <v>162</v>
      </c>
      <c r="D392" s="241">
        <f t="shared" si="6"/>
        <v>162</v>
      </c>
      <c r="E392" s="241"/>
      <c r="F392" s="340"/>
    </row>
    <row r="393" ht="20.1" customHeight="1" spans="1:6">
      <c r="A393" s="337">
        <v>2040401</v>
      </c>
      <c r="B393" s="178" t="s">
        <v>1978</v>
      </c>
      <c r="C393" s="338">
        <v>3987</v>
      </c>
      <c r="D393" s="241">
        <f t="shared" si="6"/>
        <v>3987</v>
      </c>
      <c r="E393" s="241"/>
      <c r="F393" s="340"/>
    </row>
    <row r="394" ht="20.1" customHeight="1" spans="1:6">
      <c r="A394" s="337">
        <v>2040402</v>
      </c>
      <c r="B394" s="178" t="s">
        <v>1979</v>
      </c>
      <c r="C394" s="338">
        <v>25885</v>
      </c>
      <c r="D394" s="241">
        <f t="shared" si="6"/>
        <v>25885</v>
      </c>
      <c r="E394" s="241"/>
      <c r="F394" s="340"/>
    </row>
    <row r="395" ht="20.1" customHeight="1" spans="1:6">
      <c r="A395" s="337">
        <v>2040403</v>
      </c>
      <c r="B395" s="178" t="s">
        <v>1980</v>
      </c>
      <c r="C395" s="338">
        <v>363</v>
      </c>
      <c r="D395" s="241">
        <f t="shared" si="6"/>
        <v>363</v>
      </c>
      <c r="E395" s="241"/>
      <c r="F395" s="340"/>
    </row>
    <row r="396" ht="20.1" customHeight="1" spans="1:6">
      <c r="A396" s="341">
        <v>2040404</v>
      </c>
      <c r="B396" s="178" t="s">
        <v>1981</v>
      </c>
      <c r="C396" s="338">
        <v>1729</v>
      </c>
      <c r="D396" s="241">
        <f t="shared" si="6"/>
        <v>1729</v>
      </c>
      <c r="E396" s="241"/>
      <c r="F396" s="340"/>
    </row>
    <row r="397" ht="20.1" customHeight="1" spans="1:6">
      <c r="A397" s="341">
        <v>2040405</v>
      </c>
      <c r="B397" s="178" t="s">
        <v>795</v>
      </c>
      <c r="C397" s="338">
        <v>23793</v>
      </c>
      <c r="D397" s="241">
        <f t="shared" si="6"/>
        <v>23793</v>
      </c>
      <c r="E397" s="241"/>
      <c r="F397" s="340"/>
    </row>
    <row r="398" ht="20.1" customHeight="1" spans="1:6">
      <c r="A398" s="341">
        <v>2040406</v>
      </c>
      <c r="B398" s="178" t="s">
        <v>1982</v>
      </c>
      <c r="C398" s="338">
        <v>3279</v>
      </c>
      <c r="D398" s="241">
        <f t="shared" si="6"/>
        <v>3279</v>
      </c>
      <c r="E398" s="241"/>
      <c r="F398" s="340"/>
    </row>
    <row r="399" ht="20.1" customHeight="1" spans="1:6">
      <c r="A399" s="341">
        <v>2040407</v>
      </c>
      <c r="B399" s="178" t="s">
        <v>1983</v>
      </c>
      <c r="C399" s="338">
        <v>141</v>
      </c>
      <c r="D399" s="241">
        <f t="shared" si="6"/>
        <v>141</v>
      </c>
      <c r="E399" s="241"/>
      <c r="F399" s="340"/>
    </row>
    <row r="400" ht="20.1" customHeight="1" spans="1:6">
      <c r="A400" s="341">
        <v>2040408</v>
      </c>
      <c r="B400" s="178" t="s">
        <v>1984</v>
      </c>
      <c r="C400" s="338">
        <v>3138</v>
      </c>
      <c r="D400" s="241">
        <f t="shared" si="6"/>
        <v>3138</v>
      </c>
      <c r="E400" s="241"/>
      <c r="F400" s="340"/>
    </row>
    <row r="401" ht="20.1" customHeight="1" spans="1:6">
      <c r="A401" s="337">
        <v>2040409</v>
      </c>
      <c r="B401" s="178" t="s">
        <v>1985</v>
      </c>
      <c r="C401" s="338">
        <v>2201</v>
      </c>
      <c r="D401" s="241">
        <f t="shared" si="6"/>
        <v>2201</v>
      </c>
      <c r="E401" s="241"/>
      <c r="F401" s="340"/>
    </row>
    <row r="402" ht="20.1" customHeight="1" spans="1:6">
      <c r="A402" s="337">
        <v>2040410</v>
      </c>
      <c r="B402" s="178" t="s">
        <v>1986</v>
      </c>
      <c r="C402" s="338">
        <v>185</v>
      </c>
      <c r="D402" s="241">
        <f t="shared" si="6"/>
        <v>185</v>
      </c>
      <c r="E402" s="241"/>
      <c r="F402" s="340"/>
    </row>
    <row r="403" ht="20.1" customHeight="1" spans="1:6">
      <c r="A403" s="337">
        <v>2040450</v>
      </c>
      <c r="B403" s="178" t="s">
        <v>1987</v>
      </c>
      <c r="C403" s="338">
        <v>1693</v>
      </c>
      <c r="D403" s="241">
        <f t="shared" si="6"/>
        <v>1693</v>
      </c>
      <c r="E403" s="241"/>
      <c r="F403" s="340"/>
    </row>
    <row r="404" ht="20.1" customHeight="1" spans="1:6">
      <c r="A404" s="337">
        <v>2040499</v>
      </c>
      <c r="B404" s="178" t="s">
        <v>1988</v>
      </c>
      <c r="C404" s="338">
        <v>251</v>
      </c>
      <c r="D404" s="241">
        <f t="shared" si="6"/>
        <v>251</v>
      </c>
      <c r="E404" s="241"/>
      <c r="F404" s="340"/>
    </row>
    <row r="405" ht="20.1" customHeight="1" spans="1:6">
      <c r="A405" s="337">
        <v>20405</v>
      </c>
      <c r="B405" s="178" t="s">
        <v>1989</v>
      </c>
      <c r="C405" s="338">
        <v>72</v>
      </c>
      <c r="D405" s="241">
        <f t="shared" si="6"/>
        <v>72</v>
      </c>
      <c r="E405" s="241"/>
      <c r="F405" s="340"/>
    </row>
    <row r="406" ht="20.1" customHeight="1" spans="1:6">
      <c r="A406" s="337">
        <v>2040501</v>
      </c>
      <c r="B406" s="174" t="s">
        <v>1321</v>
      </c>
      <c r="C406" s="335">
        <v>7313</v>
      </c>
      <c r="D406" s="230">
        <f t="shared" si="6"/>
        <v>7313</v>
      </c>
      <c r="E406" s="230"/>
      <c r="F406" s="340"/>
    </row>
    <row r="407" ht="20.1" customHeight="1" spans="1:6">
      <c r="A407" s="337">
        <v>2040502</v>
      </c>
      <c r="B407" s="178" t="s">
        <v>1990</v>
      </c>
      <c r="C407" s="338">
        <v>2956</v>
      </c>
      <c r="D407" s="241">
        <f t="shared" si="6"/>
        <v>2956</v>
      </c>
      <c r="E407" s="241"/>
      <c r="F407" s="340"/>
    </row>
    <row r="408" ht="20.1" customHeight="1" spans="1:6">
      <c r="A408" s="337">
        <v>2040503</v>
      </c>
      <c r="B408" s="178" t="s">
        <v>1695</v>
      </c>
      <c r="C408" s="338">
        <v>349</v>
      </c>
      <c r="D408" s="241">
        <f t="shared" si="6"/>
        <v>349</v>
      </c>
      <c r="E408" s="241"/>
      <c r="F408" s="340"/>
    </row>
    <row r="409" ht="20.1" customHeight="1" spans="1:6">
      <c r="A409" s="337">
        <v>2040504</v>
      </c>
      <c r="B409" s="178" t="s">
        <v>1991</v>
      </c>
      <c r="C409" s="338">
        <v>255</v>
      </c>
      <c r="D409" s="241">
        <f t="shared" si="6"/>
        <v>255</v>
      </c>
      <c r="E409" s="241"/>
      <c r="F409" s="340"/>
    </row>
    <row r="410" ht="20.1" customHeight="1" spans="1:6">
      <c r="A410" s="337">
        <v>2040505</v>
      </c>
      <c r="B410" s="178" t="s">
        <v>1992</v>
      </c>
      <c r="C410" s="338">
        <v>763</v>
      </c>
      <c r="D410" s="241">
        <f t="shared" si="6"/>
        <v>763</v>
      </c>
      <c r="E410" s="241"/>
      <c r="F410" s="340"/>
    </row>
    <row r="411" ht="20.1" customHeight="1" spans="1:6">
      <c r="A411" s="337">
        <v>2040506</v>
      </c>
      <c r="B411" s="178" t="s">
        <v>1993</v>
      </c>
      <c r="C411" s="338">
        <v>6</v>
      </c>
      <c r="D411" s="241">
        <f t="shared" si="6"/>
        <v>6</v>
      </c>
      <c r="E411" s="241"/>
      <c r="F411" s="340"/>
    </row>
    <row r="412" ht="20.1" customHeight="1" spans="1:6">
      <c r="A412" s="337">
        <v>2040550</v>
      </c>
      <c r="B412" s="178" t="s">
        <v>1994</v>
      </c>
      <c r="C412" s="338">
        <v>105</v>
      </c>
      <c r="D412" s="241">
        <f t="shared" si="6"/>
        <v>105</v>
      </c>
      <c r="E412" s="241"/>
      <c r="F412" s="340"/>
    </row>
    <row r="413" ht="20.1" customHeight="1" spans="1:6">
      <c r="A413" s="337">
        <v>2040599</v>
      </c>
      <c r="B413" s="178" t="s">
        <v>1995</v>
      </c>
      <c r="C413" s="338">
        <v>1088</v>
      </c>
      <c r="D413" s="241">
        <f t="shared" si="6"/>
        <v>1088</v>
      </c>
      <c r="E413" s="241"/>
      <c r="F413" s="340"/>
    </row>
    <row r="414" ht="20.1" customHeight="1" spans="1:6">
      <c r="A414" s="337">
        <v>20406</v>
      </c>
      <c r="B414" s="178" t="s">
        <v>1996</v>
      </c>
      <c r="C414" s="338">
        <v>19</v>
      </c>
      <c r="D414" s="241">
        <f t="shared" si="6"/>
        <v>19</v>
      </c>
      <c r="E414" s="241"/>
      <c r="F414" s="340"/>
    </row>
    <row r="415" ht="20.1" customHeight="1" spans="1:6">
      <c r="A415" s="337">
        <v>2040601</v>
      </c>
      <c r="B415" s="178" t="s">
        <v>1997</v>
      </c>
      <c r="C415" s="338">
        <v>30</v>
      </c>
      <c r="D415" s="241">
        <f t="shared" si="6"/>
        <v>30</v>
      </c>
      <c r="E415" s="241"/>
      <c r="F415" s="340"/>
    </row>
    <row r="416" ht="20.1" customHeight="1" spans="1:6">
      <c r="A416" s="337">
        <v>2040602</v>
      </c>
      <c r="B416" s="178" t="s">
        <v>1998</v>
      </c>
      <c r="C416" s="338">
        <v>341</v>
      </c>
      <c r="D416" s="241">
        <f t="shared" si="6"/>
        <v>341</v>
      </c>
      <c r="E416" s="241"/>
      <c r="F416" s="340"/>
    </row>
    <row r="417" ht="20.1" customHeight="1" spans="1:6">
      <c r="A417" s="337">
        <v>2040603</v>
      </c>
      <c r="B417" s="178" t="s">
        <v>1999</v>
      </c>
      <c r="C417" s="338">
        <v>202</v>
      </c>
      <c r="D417" s="241">
        <f t="shared" si="6"/>
        <v>202</v>
      </c>
      <c r="E417" s="241"/>
      <c r="F417" s="340"/>
    </row>
    <row r="418" ht="20.1" customHeight="1" spans="1:6">
      <c r="A418" s="337">
        <v>2040604</v>
      </c>
      <c r="B418" s="178" t="s">
        <v>2000</v>
      </c>
      <c r="C418" s="338">
        <v>183</v>
      </c>
      <c r="D418" s="241">
        <f t="shared" si="6"/>
        <v>183</v>
      </c>
      <c r="E418" s="230"/>
      <c r="F418" s="340"/>
    </row>
    <row r="419" ht="20.1" customHeight="1" spans="1:6">
      <c r="A419" s="337">
        <v>2040605</v>
      </c>
      <c r="B419" s="178" t="s">
        <v>2001</v>
      </c>
      <c r="C419" s="338">
        <v>3</v>
      </c>
      <c r="D419" s="241">
        <f t="shared" si="6"/>
        <v>3</v>
      </c>
      <c r="E419" s="241"/>
      <c r="F419" s="340"/>
    </row>
    <row r="420" ht="20.1" customHeight="1" spans="1:6">
      <c r="A420" s="337">
        <v>2040606</v>
      </c>
      <c r="B420" s="178" t="s">
        <v>2002</v>
      </c>
      <c r="C420" s="338">
        <v>16</v>
      </c>
      <c r="D420" s="241">
        <f t="shared" si="6"/>
        <v>16</v>
      </c>
      <c r="E420" s="241"/>
      <c r="F420" s="340"/>
    </row>
    <row r="421" ht="20.1" customHeight="1" spans="1:6">
      <c r="A421" s="337">
        <v>2040607</v>
      </c>
      <c r="B421" s="178" t="s">
        <v>2003</v>
      </c>
      <c r="C421" s="338">
        <v>4155</v>
      </c>
      <c r="D421" s="241">
        <f t="shared" si="6"/>
        <v>4155</v>
      </c>
      <c r="E421" s="241"/>
      <c r="F421" s="340"/>
    </row>
    <row r="422" ht="20.1" customHeight="1" spans="1:6">
      <c r="A422" s="337">
        <v>2040608</v>
      </c>
      <c r="B422" s="178" t="s">
        <v>2004</v>
      </c>
      <c r="C422" s="338">
        <v>4155</v>
      </c>
      <c r="D422" s="241">
        <f t="shared" si="6"/>
        <v>4155</v>
      </c>
      <c r="E422" s="241"/>
      <c r="F422" s="340"/>
    </row>
    <row r="423" ht="20.1" customHeight="1" spans="1:6">
      <c r="A423" s="337">
        <v>2040609</v>
      </c>
      <c r="B423" s="174" t="s">
        <v>1322</v>
      </c>
      <c r="C423" s="335">
        <v>3663</v>
      </c>
      <c r="D423" s="230">
        <f t="shared" si="6"/>
        <v>2663</v>
      </c>
      <c r="E423" s="230">
        <v>1000</v>
      </c>
      <c r="F423" s="340"/>
    </row>
    <row r="424" ht="20.1" customHeight="1" spans="1:6">
      <c r="A424" s="337">
        <v>2040610</v>
      </c>
      <c r="B424" s="178" t="s">
        <v>2005</v>
      </c>
      <c r="C424" s="338">
        <v>700</v>
      </c>
      <c r="D424" s="241">
        <f t="shared" si="6"/>
        <v>700</v>
      </c>
      <c r="E424" s="241"/>
      <c r="F424" s="340"/>
    </row>
    <row r="425" ht="20.1" customHeight="1" spans="1:6">
      <c r="A425" s="337">
        <v>2040611</v>
      </c>
      <c r="B425" s="178" t="s">
        <v>2006</v>
      </c>
      <c r="C425" s="338">
        <v>700</v>
      </c>
      <c r="D425" s="241">
        <f t="shared" si="6"/>
        <v>700</v>
      </c>
      <c r="E425" s="241"/>
      <c r="F425" s="340"/>
    </row>
    <row r="426" ht="20.1" customHeight="1" spans="1:6">
      <c r="A426" s="337">
        <v>2040612</v>
      </c>
      <c r="B426" s="178" t="s">
        <v>2007</v>
      </c>
      <c r="C426" s="338">
        <v>1542</v>
      </c>
      <c r="D426" s="241">
        <f t="shared" si="6"/>
        <v>542</v>
      </c>
      <c r="E426" s="241">
        <v>1000</v>
      </c>
      <c r="F426" s="340"/>
    </row>
    <row r="427" ht="20.1" customHeight="1" spans="1:6">
      <c r="A427" s="337">
        <v>2040613</v>
      </c>
      <c r="B427" s="178" t="s">
        <v>1695</v>
      </c>
      <c r="C427" s="338">
        <v>415</v>
      </c>
      <c r="D427" s="241">
        <f t="shared" si="6"/>
        <v>415</v>
      </c>
      <c r="E427" s="241"/>
      <c r="F427" s="340"/>
    </row>
    <row r="428" ht="20.1" customHeight="1" spans="1:6">
      <c r="A428" s="337">
        <v>2040650</v>
      </c>
      <c r="B428" s="178" t="s">
        <v>1696</v>
      </c>
      <c r="C428" s="338">
        <v>24</v>
      </c>
      <c r="D428" s="241">
        <f t="shared" si="6"/>
        <v>24</v>
      </c>
      <c r="E428" s="241"/>
      <c r="F428" s="340"/>
    </row>
    <row r="429" ht="20.1" customHeight="1" spans="1:6">
      <c r="A429" s="337">
        <v>2040699</v>
      </c>
      <c r="B429" s="178" t="s">
        <v>2008</v>
      </c>
      <c r="C429" s="338">
        <v>29</v>
      </c>
      <c r="D429" s="241">
        <f t="shared" si="6"/>
        <v>29</v>
      </c>
      <c r="E429" s="241"/>
      <c r="F429" s="340"/>
    </row>
    <row r="430" ht="20.1" customHeight="1" spans="1:6">
      <c r="A430" s="337">
        <v>20407</v>
      </c>
      <c r="B430" s="178" t="s">
        <v>2009</v>
      </c>
      <c r="C430" s="338">
        <v>368</v>
      </c>
      <c r="D430" s="241">
        <f t="shared" si="6"/>
        <v>68</v>
      </c>
      <c r="E430" s="241">
        <v>300</v>
      </c>
      <c r="F430" s="340"/>
    </row>
    <row r="431" ht="20.1" customHeight="1" spans="1:6">
      <c r="A431" s="337">
        <v>2040701</v>
      </c>
      <c r="B431" s="178" t="s">
        <v>2010</v>
      </c>
      <c r="C431" s="338">
        <v>706</v>
      </c>
      <c r="D431" s="241">
        <f t="shared" si="6"/>
        <v>6</v>
      </c>
      <c r="E431" s="241">
        <v>700</v>
      </c>
      <c r="F431" s="340"/>
    </row>
    <row r="432" ht="20.1" customHeight="1" spans="1:6">
      <c r="A432" s="337">
        <v>2040702</v>
      </c>
      <c r="B432" s="178" t="s">
        <v>2011</v>
      </c>
      <c r="C432" s="338">
        <v>1421</v>
      </c>
      <c r="D432" s="241">
        <f t="shared" si="6"/>
        <v>1421</v>
      </c>
      <c r="E432" s="241"/>
      <c r="F432" s="340"/>
    </row>
    <row r="433" ht="20.1" customHeight="1" spans="1:6">
      <c r="A433" s="337">
        <v>2040703</v>
      </c>
      <c r="B433" s="178" t="s">
        <v>1695</v>
      </c>
      <c r="C433" s="338">
        <v>870</v>
      </c>
      <c r="D433" s="241">
        <f t="shared" si="6"/>
        <v>870</v>
      </c>
      <c r="E433" s="241"/>
      <c r="F433" s="340"/>
    </row>
    <row r="434" ht="20.1" customHeight="1" spans="1:6">
      <c r="A434" s="337">
        <v>2040704</v>
      </c>
      <c r="B434" s="178" t="s">
        <v>1696</v>
      </c>
      <c r="C434" s="338">
        <v>177</v>
      </c>
      <c r="D434" s="241">
        <f t="shared" si="6"/>
        <v>177</v>
      </c>
      <c r="E434" s="241"/>
      <c r="F434" s="340"/>
    </row>
    <row r="435" ht="20.1" customHeight="1" spans="1:6">
      <c r="A435" s="337">
        <v>2040705</v>
      </c>
      <c r="B435" s="178" t="s">
        <v>2012</v>
      </c>
      <c r="C435" s="338">
        <v>374</v>
      </c>
      <c r="D435" s="241">
        <f t="shared" si="6"/>
        <v>374</v>
      </c>
      <c r="E435" s="230"/>
      <c r="F435" s="340"/>
    </row>
    <row r="436" ht="20.1" customHeight="1" spans="1:6">
      <c r="A436" s="337">
        <v>2040706</v>
      </c>
      <c r="B436" s="174" t="s">
        <v>1323</v>
      </c>
      <c r="C436" s="335">
        <v>838</v>
      </c>
      <c r="D436" s="230">
        <f t="shared" si="6"/>
        <v>838</v>
      </c>
      <c r="E436" s="230"/>
      <c r="F436" s="340"/>
    </row>
    <row r="437" ht="20.1" customHeight="1" spans="1:6">
      <c r="A437" s="337">
        <v>2040706</v>
      </c>
      <c r="B437" s="178" t="s">
        <v>2013</v>
      </c>
      <c r="C437" s="338">
        <v>427</v>
      </c>
      <c r="D437" s="241">
        <f t="shared" si="6"/>
        <v>427</v>
      </c>
      <c r="E437" s="241"/>
      <c r="F437" s="340"/>
    </row>
    <row r="438" ht="20.1" customHeight="1" spans="1:6">
      <c r="A438" s="337">
        <v>2040750</v>
      </c>
      <c r="B438" s="178" t="s">
        <v>1695</v>
      </c>
      <c r="C438" s="338">
        <v>212</v>
      </c>
      <c r="D438" s="241">
        <f t="shared" si="6"/>
        <v>212</v>
      </c>
      <c r="E438" s="241"/>
      <c r="F438" s="340"/>
    </row>
    <row r="439" ht="20.1" customHeight="1" spans="1:6">
      <c r="A439" s="337">
        <v>2040799</v>
      </c>
      <c r="B439" s="178" t="s">
        <v>1696</v>
      </c>
      <c r="C439" s="338">
        <v>71</v>
      </c>
      <c r="D439" s="241">
        <f t="shared" si="6"/>
        <v>71</v>
      </c>
      <c r="E439" s="241"/>
      <c r="F439" s="340"/>
    </row>
    <row r="440" ht="20.1" customHeight="1" spans="1:6">
      <c r="A440" s="337">
        <v>20408</v>
      </c>
      <c r="B440" s="178" t="s">
        <v>2014</v>
      </c>
      <c r="C440" s="338">
        <v>144</v>
      </c>
      <c r="D440" s="241">
        <f t="shared" si="6"/>
        <v>144</v>
      </c>
      <c r="E440" s="241"/>
      <c r="F440" s="340"/>
    </row>
    <row r="441" ht="20.1" customHeight="1" spans="1:6">
      <c r="A441" s="337">
        <v>2040801</v>
      </c>
      <c r="B441" s="178" t="s">
        <v>2015</v>
      </c>
      <c r="C441" s="338">
        <v>46</v>
      </c>
      <c r="D441" s="241">
        <f t="shared" si="6"/>
        <v>46</v>
      </c>
      <c r="E441" s="241"/>
      <c r="F441" s="340"/>
    </row>
    <row r="442" ht="20.1" customHeight="1" spans="1:6">
      <c r="A442" s="337">
        <v>2040802</v>
      </c>
      <c r="B442" s="178" t="s">
        <v>2016</v>
      </c>
      <c r="C442" s="338">
        <v>46</v>
      </c>
      <c r="D442" s="241">
        <f t="shared" si="6"/>
        <v>46</v>
      </c>
      <c r="E442" s="241"/>
      <c r="F442" s="340"/>
    </row>
    <row r="443" ht="20.1" customHeight="1" spans="1:6">
      <c r="A443" s="337">
        <v>2040803</v>
      </c>
      <c r="B443" s="178" t="s">
        <v>2017</v>
      </c>
      <c r="C443" s="338">
        <v>365</v>
      </c>
      <c r="D443" s="241">
        <f t="shared" si="6"/>
        <v>365</v>
      </c>
      <c r="E443" s="241"/>
      <c r="F443" s="340"/>
    </row>
    <row r="444" ht="20.1" customHeight="1" spans="1:6">
      <c r="A444" s="337">
        <v>2040804</v>
      </c>
      <c r="B444" s="178" t="s">
        <v>921</v>
      </c>
      <c r="C444" s="338">
        <v>365</v>
      </c>
      <c r="D444" s="241">
        <f t="shared" si="6"/>
        <v>365</v>
      </c>
      <c r="E444" s="241"/>
      <c r="F444" s="340"/>
    </row>
    <row r="445" ht="20.1" customHeight="1" spans="1:6">
      <c r="A445" s="337">
        <v>2040805</v>
      </c>
      <c r="B445" s="174" t="s">
        <v>1324</v>
      </c>
      <c r="C445" s="335">
        <v>514</v>
      </c>
      <c r="D445" s="230">
        <f t="shared" si="6"/>
        <v>514</v>
      </c>
      <c r="E445" s="230"/>
      <c r="F445" s="340"/>
    </row>
    <row r="446" ht="20.1" customHeight="1" spans="1:6">
      <c r="A446" s="337">
        <v>2040806</v>
      </c>
      <c r="B446" s="178" t="s">
        <v>2018</v>
      </c>
      <c r="C446" s="338">
        <v>262</v>
      </c>
      <c r="D446" s="241">
        <f t="shared" si="6"/>
        <v>262</v>
      </c>
      <c r="E446" s="241"/>
      <c r="F446" s="340"/>
    </row>
    <row r="447" ht="20.1" customHeight="1" spans="1:6">
      <c r="A447" s="337">
        <v>2040807</v>
      </c>
      <c r="B447" s="178" t="s">
        <v>1695</v>
      </c>
      <c r="C447" s="338">
        <v>95</v>
      </c>
      <c r="D447" s="241">
        <f t="shared" si="6"/>
        <v>95</v>
      </c>
      <c r="E447" s="241"/>
      <c r="F447" s="340"/>
    </row>
    <row r="448" ht="20.1" customHeight="1" spans="1:6">
      <c r="A448" s="337">
        <v>2040850</v>
      </c>
      <c r="B448" s="178" t="s">
        <v>1696</v>
      </c>
      <c r="C448" s="338">
        <v>81</v>
      </c>
      <c r="D448" s="241">
        <f t="shared" si="6"/>
        <v>81</v>
      </c>
      <c r="E448" s="241"/>
      <c r="F448" s="340"/>
    </row>
    <row r="449" ht="20.1" customHeight="1" spans="1:6">
      <c r="A449" s="337">
        <v>2040899</v>
      </c>
      <c r="B449" s="178" t="s">
        <v>1719</v>
      </c>
      <c r="C449" s="338">
        <v>86</v>
      </c>
      <c r="D449" s="241">
        <f t="shared" si="6"/>
        <v>86</v>
      </c>
      <c r="E449" s="241"/>
      <c r="F449" s="340"/>
    </row>
    <row r="450" ht="20.1" customHeight="1" spans="1:6">
      <c r="A450" s="337">
        <v>20409</v>
      </c>
      <c r="B450" s="178" t="s">
        <v>2019</v>
      </c>
      <c r="C450" s="338">
        <v>40</v>
      </c>
      <c r="D450" s="241">
        <f t="shared" si="6"/>
        <v>40</v>
      </c>
      <c r="E450" s="241"/>
      <c r="F450" s="340"/>
    </row>
    <row r="451" ht="20.1" customHeight="1" spans="1:6">
      <c r="A451" s="337">
        <v>2040901</v>
      </c>
      <c r="B451" s="178" t="s">
        <v>2020</v>
      </c>
      <c r="C451" s="338">
        <v>27</v>
      </c>
      <c r="D451" s="241">
        <f t="shared" si="6"/>
        <v>27</v>
      </c>
      <c r="E451" s="241"/>
      <c r="F451" s="340"/>
    </row>
    <row r="452" ht="20.1" customHeight="1" spans="1:6">
      <c r="A452" s="337">
        <v>2040902</v>
      </c>
      <c r="B452" s="178" t="s">
        <v>2021</v>
      </c>
      <c r="C452" s="338">
        <v>13</v>
      </c>
      <c r="D452" s="241">
        <f t="shared" si="6"/>
        <v>13</v>
      </c>
      <c r="E452" s="241"/>
      <c r="F452" s="340"/>
    </row>
    <row r="453" ht="20.1" customHeight="1" spans="1:6">
      <c r="A453" s="337">
        <v>2040903</v>
      </c>
      <c r="B453" s="178" t="s">
        <v>2022</v>
      </c>
      <c r="C453" s="338">
        <v>140</v>
      </c>
      <c r="D453" s="241">
        <f t="shared" si="6"/>
        <v>140</v>
      </c>
      <c r="E453" s="241"/>
      <c r="F453" s="340"/>
    </row>
    <row r="454" ht="20.1" customHeight="1" spans="1:6">
      <c r="A454" s="337">
        <v>2040904</v>
      </c>
      <c r="B454" s="178" t="s">
        <v>2023</v>
      </c>
      <c r="C454" s="338">
        <v>140</v>
      </c>
      <c r="D454" s="241">
        <f t="shared" ref="D454:D510" si="7">C454-E454</f>
        <v>140</v>
      </c>
      <c r="E454" s="241"/>
      <c r="F454" s="340"/>
    </row>
    <row r="455" ht="20.1" customHeight="1" spans="1:6">
      <c r="A455" s="337">
        <v>2040905</v>
      </c>
      <c r="B455" s="178" t="s">
        <v>2024</v>
      </c>
      <c r="C455" s="338">
        <v>72</v>
      </c>
      <c r="D455" s="241">
        <f t="shared" si="7"/>
        <v>72</v>
      </c>
      <c r="E455" s="241"/>
      <c r="F455" s="340"/>
    </row>
    <row r="456" ht="20.1" customHeight="1" spans="1:6">
      <c r="A456" s="337">
        <v>2040950</v>
      </c>
      <c r="B456" s="178" t="s">
        <v>947</v>
      </c>
      <c r="C456" s="338">
        <v>72</v>
      </c>
      <c r="D456" s="241">
        <f t="shared" si="7"/>
        <v>72</v>
      </c>
      <c r="E456" s="241"/>
      <c r="F456" s="340"/>
    </row>
    <row r="457" ht="20.1" customHeight="1" spans="1:6">
      <c r="A457" s="337">
        <v>2040999</v>
      </c>
      <c r="B457" s="174" t="s">
        <v>1325</v>
      </c>
      <c r="C457" s="335">
        <v>3774</v>
      </c>
      <c r="D457" s="230">
        <f t="shared" si="7"/>
        <v>3774</v>
      </c>
      <c r="E457" s="230"/>
      <c r="F457" s="340"/>
    </row>
    <row r="458" ht="20.1" customHeight="1" spans="1:6">
      <c r="A458" s="337">
        <v>20410</v>
      </c>
      <c r="B458" s="178" t="s">
        <v>2025</v>
      </c>
      <c r="C458" s="338">
        <v>3693</v>
      </c>
      <c r="D458" s="241">
        <f t="shared" si="7"/>
        <v>3693</v>
      </c>
      <c r="E458" s="241"/>
      <c r="F458" s="340"/>
    </row>
    <row r="459" ht="20.1" customHeight="1" spans="1:6">
      <c r="A459" s="337">
        <v>2041001</v>
      </c>
      <c r="B459" s="178" t="s">
        <v>1695</v>
      </c>
      <c r="C459" s="338">
        <v>1000</v>
      </c>
      <c r="D459" s="241">
        <f t="shared" si="7"/>
        <v>1000</v>
      </c>
      <c r="E459" s="241"/>
      <c r="F459" s="340"/>
    </row>
    <row r="460" ht="20.1" customHeight="1" spans="1:6">
      <c r="A460" s="337">
        <v>2041002</v>
      </c>
      <c r="B460" s="178" t="s">
        <v>1696</v>
      </c>
      <c r="C460" s="338">
        <v>17</v>
      </c>
      <c r="D460" s="241">
        <f t="shared" si="7"/>
        <v>17</v>
      </c>
      <c r="E460" s="241"/>
      <c r="F460" s="340"/>
    </row>
    <row r="461" ht="20.1" customHeight="1" spans="1:6">
      <c r="A461" s="341">
        <v>2041003</v>
      </c>
      <c r="B461" s="178" t="s">
        <v>2026</v>
      </c>
      <c r="C461" s="338">
        <v>27</v>
      </c>
      <c r="D461" s="241">
        <f t="shared" si="7"/>
        <v>27</v>
      </c>
      <c r="E461" s="241"/>
      <c r="F461" s="340"/>
    </row>
    <row r="462" ht="20.1" customHeight="1" spans="1:6">
      <c r="A462" s="341">
        <v>2041004</v>
      </c>
      <c r="B462" s="178" t="s">
        <v>2027</v>
      </c>
      <c r="C462" s="338">
        <v>33</v>
      </c>
      <c r="D462" s="241">
        <f t="shared" si="7"/>
        <v>33</v>
      </c>
      <c r="E462" s="241"/>
      <c r="F462" s="340"/>
    </row>
    <row r="463" ht="20.1" customHeight="1" spans="1:6">
      <c r="A463" s="341">
        <v>2041005</v>
      </c>
      <c r="B463" s="178" t="s">
        <v>2028</v>
      </c>
      <c r="C463" s="338">
        <v>81</v>
      </c>
      <c r="D463" s="241">
        <f t="shared" si="7"/>
        <v>81</v>
      </c>
      <c r="E463" s="241"/>
      <c r="F463" s="340"/>
    </row>
    <row r="464" ht="20.1" customHeight="1" spans="1:6">
      <c r="A464" s="337">
        <v>2041006</v>
      </c>
      <c r="B464" s="178" t="s">
        <v>2029</v>
      </c>
      <c r="C464" s="338">
        <v>10</v>
      </c>
      <c r="D464" s="241">
        <f t="shared" si="7"/>
        <v>10</v>
      </c>
      <c r="E464" s="241"/>
      <c r="F464" s="340"/>
    </row>
    <row r="465" ht="20.1" customHeight="1" spans="1:6">
      <c r="A465" s="337">
        <v>2041007</v>
      </c>
      <c r="B465" s="178" t="s">
        <v>2030</v>
      </c>
      <c r="C465" s="338">
        <v>40</v>
      </c>
      <c r="D465" s="241">
        <f t="shared" si="7"/>
        <v>40</v>
      </c>
      <c r="E465" s="241"/>
      <c r="F465" s="340"/>
    </row>
    <row r="466" ht="20.1" customHeight="1" spans="1:6">
      <c r="A466" s="337">
        <v>2041099</v>
      </c>
      <c r="B466" s="178" t="s">
        <v>1719</v>
      </c>
      <c r="C466" s="338">
        <v>1019</v>
      </c>
      <c r="D466" s="241">
        <f t="shared" si="7"/>
        <v>1019</v>
      </c>
      <c r="E466" s="241"/>
      <c r="F466" s="340"/>
    </row>
    <row r="467" ht="20.1" customHeight="1" spans="1:6">
      <c r="A467" s="341">
        <v>20411</v>
      </c>
      <c r="B467" s="178" t="s">
        <v>2031</v>
      </c>
      <c r="C467" s="338">
        <v>1466</v>
      </c>
      <c r="D467" s="241">
        <f t="shared" si="7"/>
        <v>1466</v>
      </c>
      <c r="E467" s="241"/>
      <c r="F467" s="340"/>
    </row>
    <row r="468" ht="20.1" customHeight="1" spans="1:6">
      <c r="A468" s="341">
        <v>2041101</v>
      </c>
      <c r="B468" s="178" t="s">
        <v>2032</v>
      </c>
      <c r="C468" s="338">
        <v>81</v>
      </c>
      <c r="D468" s="241">
        <f t="shared" si="7"/>
        <v>81</v>
      </c>
      <c r="E468" s="241"/>
      <c r="F468" s="340"/>
    </row>
    <row r="469" ht="20.1" customHeight="1" spans="1:6">
      <c r="A469" s="341">
        <v>2041102</v>
      </c>
      <c r="B469" s="178" t="s">
        <v>2033</v>
      </c>
      <c r="C469" s="338">
        <v>3</v>
      </c>
      <c r="D469" s="241">
        <f t="shared" si="7"/>
        <v>3</v>
      </c>
      <c r="E469" s="241"/>
      <c r="F469" s="340"/>
    </row>
    <row r="470" ht="20.1" customHeight="1" spans="1:6">
      <c r="A470" s="341">
        <v>2041103</v>
      </c>
      <c r="B470" s="178" t="s">
        <v>2034</v>
      </c>
      <c r="C470" s="338">
        <v>68</v>
      </c>
      <c r="D470" s="241">
        <f t="shared" si="7"/>
        <v>68</v>
      </c>
      <c r="E470" s="230"/>
      <c r="F470" s="340"/>
    </row>
    <row r="471" ht="20.1" customHeight="1" spans="1:6">
      <c r="A471" s="341">
        <v>2041104</v>
      </c>
      <c r="B471" s="178" t="s">
        <v>2035</v>
      </c>
      <c r="C471" s="338">
        <v>10</v>
      </c>
      <c r="D471" s="241">
        <f t="shared" si="7"/>
        <v>10</v>
      </c>
      <c r="E471" s="241"/>
      <c r="F471" s="340"/>
    </row>
    <row r="472" ht="20.1" customHeight="1" spans="1:6">
      <c r="A472" s="341">
        <v>2041105</v>
      </c>
      <c r="B472" s="174" t="s">
        <v>1326</v>
      </c>
      <c r="C472" s="335">
        <v>16952</v>
      </c>
      <c r="D472" s="230">
        <f t="shared" si="7"/>
        <v>14952</v>
      </c>
      <c r="E472" s="230">
        <v>2000</v>
      </c>
      <c r="F472" s="340"/>
    </row>
    <row r="473" ht="20.1" customHeight="1" spans="1:6">
      <c r="A473" s="341">
        <v>2041106</v>
      </c>
      <c r="B473" s="178" t="s">
        <v>2036</v>
      </c>
      <c r="C473" s="338">
        <v>10012</v>
      </c>
      <c r="D473" s="241">
        <f t="shared" si="7"/>
        <v>8012</v>
      </c>
      <c r="E473" s="241">
        <v>2000</v>
      </c>
      <c r="F473" s="340"/>
    </row>
    <row r="474" ht="20.1" customHeight="1" spans="1:6">
      <c r="A474" s="341">
        <v>2041107</v>
      </c>
      <c r="B474" s="178" t="s">
        <v>2037</v>
      </c>
      <c r="C474" s="338">
        <v>100</v>
      </c>
      <c r="D474" s="241">
        <f t="shared" si="7"/>
        <v>100</v>
      </c>
      <c r="E474" s="241"/>
      <c r="F474" s="340"/>
    </row>
    <row r="475" ht="20.1" customHeight="1" spans="1:6">
      <c r="A475" s="341">
        <v>2041108</v>
      </c>
      <c r="B475" s="178" t="s">
        <v>2038</v>
      </c>
      <c r="C475" s="338">
        <v>1702</v>
      </c>
      <c r="D475" s="241">
        <f t="shared" si="7"/>
        <v>1702</v>
      </c>
      <c r="E475" s="241"/>
      <c r="F475" s="340"/>
    </row>
    <row r="476" ht="20.1" customHeight="1" spans="1:6">
      <c r="A476" s="337">
        <v>20499</v>
      </c>
      <c r="B476" s="178" t="s">
        <v>2039</v>
      </c>
      <c r="C476" s="338">
        <v>43</v>
      </c>
      <c r="D476" s="241">
        <f t="shared" si="7"/>
        <v>43</v>
      </c>
      <c r="E476" s="241"/>
      <c r="F476" s="340"/>
    </row>
    <row r="477" ht="20.1" customHeight="1" spans="1:6">
      <c r="A477" s="337">
        <v>2049901</v>
      </c>
      <c r="B477" s="178" t="s">
        <v>2040</v>
      </c>
      <c r="C477" s="338">
        <v>8167</v>
      </c>
      <c r="D477" s="241">
        <f t="shared" si="7"/>
        <v>6167</v>
      </c>
      <c r="E477" s="241">
        <v>2000</v>
      </c>
      <c r="F477" s="340"/>
    </row>
    <row r="478" ht="20.1" customHeight="1" spans="1:6">
      <c r="A478" s="341">
        <v>2049902</v>
      </c>
      <c r="B478" s="178" t="s">
        <v>2041</v>
      </c>
      <c r="C478" s="338">
        <v>6940</v>
      </c>
      <c r="D478" s="241">
        <f t="shared" si="7"/>
        <v>6940</v>
      </c>
      <c r="E478" s="241"/>
      <c r="F478" s="340"/>
    </row>
    <row r="479" s="169" customFormat="1" ht="20.1" customHeight="1" spans="1:6">
      <c r="A479" s="330">
        <v>205</v>
      </c>
      <c r="B479" s="178" t="s">
        <v>2042</v>
      </c>
      <c r="C479" s="338">
        <v>6940</v>
      </c>
      <c r="D479" s="241">
        <f t="shared" si="7"/>
        <v>6940</v>
      </c>
      <c r="E479" s="241"/>
      <c r="F479" s="336"/>
    </row>
    <row r="480" ht="20.1" customHeight="1" spans="1:6">
      <c r="A480" s="337">
        <v>20501</v>
      </c>
      <c r="B480" s="174" t="s">
        <v>1327</v>
      </c>
      <c r="C480" s="335">
        <v>3720</v>
      </c>
      <c r="D480" s="230">
        <f t="shared" si="7"/>
        <v>3720</v>
      </c>
      <c r="E480" s="230"/>
      <c r="F480" s="340"/>
    </row>
    <row r="481" ht="20.1" customHeight="1" spans="1:6">
      <c r="A481" s="337">
        <v>2050101</v>
      </c>
      <c r="B481" s="178" t="s">
        <v>2043</v>
      </c>
      <c r="C481" s="338">
        <v>508</v>
      </c>
      <c r="D481" s="241">
        <f t="shared" si="7"/>
        <v>508</v>
      </c>
      <c r="E481" s="241"/>
      <c r="F481" s="340"/>
    </row>
    <row r="482" ht="20.1" customHeight="1" spans="1:6">
      <c r="A482" s="337">
        <v>2050102</v>
      </c>
      <c r="B482" s="178" t="s">
        <v>1695</v>
      </c>
      <c r="C482" s="338">
        <v>372</v>
      </c>
      <c r="D482" s="241">
        <f t="shared" si="7"/>
        <v>372</v>
      </c>
      <c r="E482" s="241"/>
      <c r="F482" s="340"/>
    </row>
    <row r="483" ht="20.1" customHeight="1" spans="1:6">
      <c r="A483" s="337">
        <v>2050103</v>
      </c>
      <c r="B483" s="178" t="s">
        <v>1696</v>
      </c>
      <c r="C483" s="338">
        <v>2</v>
      </c>
      <c r="D483" s="241">
        <f t="shared" si="7"/>
        <v>2</v>
      </c>
      <c r="E483" s="241"/>
      <c r="F483" s="340"/>
    </row>
    <row r="484" ht="20.1" customHeight="1" spans="1:6">
      <c r="A484" s="337">
        <v>2050199</v>
      </c>
      <c r="B484" s="178" t="s">
        <v>2044</v>
      </c>
      <c r="C484" s="338">
        <v>2</v>
      </c>
      <c r="D484" s="241">
        <f t="shared" si="7"/>
        <v>2</v>
      </c>
      <c r="E484" s="241"/>
      <c r="F484" s="340"/>
    </row>
    <row r="485" ht="20.1" customHeight="1" spans="1:6">
      <c r="A485" s="337">
        <v>20502</v>
      </c>
      <c r="B485" s="178" t="s">
        <v>2045</v>
      </c>
      <c r="C485" s="338">
        <v>2</v>
      </c>
      <c r="D485" s="241">
        <f t="shared" si="7"/>
        <v>2</v>
      </c>
      <c r="E485" s="230"/>
      <c r="F485" s="340"/>
    </row>
    <row r="486" ht="20.1" customHeight="1" spans="1:6">
      <c r="A486" s="337">
        <v>2050201</v>
      </c>
      <c r="B486" s="178" t="s">
        <v>2046</v>
      </c>
      <c r="C486" s="338">
        <v>67</v>
      </c>
      <c r="D486" s="241">
        <f t="shared" si="7"/>
        <v>67</v>
      </c>
      <c r="E486" s="241"/>
      <c r="F486" s="340"/>
    </row>
    <row r="487" ht="20.1" customHeight="1" spans="1:6">
      <c r="A487" s="337">
        <v>2050202</v>
      </c>
      <c r="B487" s="178" t="s">
        <v>2047</v>
      </c>
      <c r="C487" s="338">
        <v>6</v>
      </c>
      <c r="D487" s="241">
        <f t="shared" si="7"/>
        <v>6</v>
      </c>
      <c r="E487" s="241"/>
      <c r="F487" s="340"/>
    </row>
    <row r="488" ht="20.1" customHeight="1" spans="1:6">
      <c r="A488" s="337">
        <v>2050203</v>
      </c>
      <c r="B488" s="178" t="s">
        <v>2048</v>
      </c>
      <c r="C488" s="338">
        <v>57</v>
      </c>
      <c r="D488" s="241">
        <f t="shared" si="7"/>
        <v>57</v>
      </c>
      <c r="E488" s="241"/>
      <c r="F488" s="340"/>
    </row>
    <row r="489" ht="20.1" customHeight="1" spans="1:6">
      <c r="A489" s="337">
        <v>2050204</v>
      </c>
      <c r="B489" s="178" t="s">
        <v>2049</v>
      </c>
      <c r="C489" s="338">
        <v>3212</v>
      </c>
      <c r="D489" s="241">
        <f t="shared" si="7"/>
        <v>3212</v>
      </c>
      <c r="E489" s="241"/>
      <c r="F489" s="340"/>
    </row>
    <row r="490" ht="20.1" customHeight="1" spans="1:6">
      <c r="A490" s="337">
        <v>2050205</v>
      </c>
      <c r="B490" s="178" t="s">
        <v>2050</v>
      </c>
      <c r="C490" s="338">
        <v>151</v>
      </c>
      <c r="D490" s="241">
        <f t="shared" si="7"/>
        <v>151</v>
      </c>
      <c r="E490" s="241"/>
      <c r="F490" s="340"/>
    </row>
    <row r="491" ht="20.1" customHeight="1" spans="1:6">
      <c r="A491" s="337">
        <v>2050206</v>
      </c>
      <c r="B491" s="178" t="s">
        <v>2051</v>
      </c>
      <c r="C491" s="338">
        <v>3061</v>
      </c>
      <c r="D491" s="241">
        <f t="shared" si="7"/>
        <v>3061</v>
      </c>
      <c r="E491" s="241"/>
      <c r="F491" s="340"/>
    </row>
    <row r="492" ht="20.1" customHeight="1" spans="1:6">
      <c r="A492" s="337">
        <v>2050207</v>
      </c>
      <c r="B492" s="174" t="s">
        <v>1328</v>
      </c>
      <c r="C492" s="335">
        <v>46499</v>
      </c>
      <c r="D492" s="230">
        <f t="shared" si="7"/>
        <v>45499</v>
      </c>
      <c r="E492" s="230">
        <v>1000</v>
      </c>
      <c r="F492" s="340"/>
    </row>
    <row r="493" ht="20.1" customHeight="1" spans="1:6">
      <c r="A493" s="337">
        <v>2050299</v>
      </c>
      <c r="B493" s="178" t="s">
        <v>2052</v>
      </c>
      <c r="C493" s="338">
        <v>1357</v>
      </c>
      <c r="D493" s="241">
        <f t="shared" si="7"/>
        <v>1357</v>
      </c>
      <c r="E493" s="241"/>
      <c r="F493" s="340"/>
    </row>
    <row r="494" ht="20.1" customHeight="1" spans="1:6">
      <c r="A494" s="337">
        <v>20503</v>
      </c>
      <c r="B494" s="178" t="s">
        <v>1695</v>
      </c>
      <c r="C494" s="338">
        <v>722</v>
      </c>
      <c r="D494" s="241">
        <f t="shared" si="7"/>
        <v>722</v>
      </c>
      <c r="E494" s="241"/>
      <c r="F494" s="340"/>
    </row>
    <row r="495" ht="20.1" customHeight="1" spans="1:6">
      <c r="A495" s="337">
        <v>2050301</v>
      </c>
      <c r="B495" s="178" t="s">
        <v>1696</v>
      </c>
      <c r="C495" s="338">
        <v>48</v>
      </c>
      <c r="D495" s="241">
        <f t="shared" si="7"/>
        <v>48</v>
      </c>
      <c r="E495" s="241"/>
      <c r="F495" s="340"/>
    </row>
    <row r="496" ht="20.1" customHeight="1" spans="1:6">
      <c r="A496" s="337">
        <v>2050302</v>
      </c>
      <c r="B496" s="178" t="s">
        <v>2053</v>
      </c>
      <c r="C496" s="338">
        <v>563</v>
      </c>
      <c r="D496" s="241">
        <f t="shared" si="7"/>
        <v>563</v>
      </c>
      <c r="E496" s="241"/>
      <c r="F496" s="340"/>
    </row>
    <row r="497" ht="20.1" customHeight="1" spans="1:6">
      <c r="A497" s="337">
        <v>2050303</v>
      </c>
      <c r="B497" s="178" t="s">
        <v>2054</v>
      </c>
      <c r="C497" s="338">
        <v>24</v>
      </c>
      <c r="D497" s="241">
        <f t="shared" si="7"/>
        <v>24</v>
      </c>
      <c r="E497" s="241"/>
      <c r="F497" s="340"/>
    </row>
    <row r="498" ht="20.1" customHeight="1" spans="1:6">
      <c r="A498" s="337">
        <v>2050304</v>
      </c>
      <c r="B498" s="178" t="s">
        <v>2055</v>
      </c>
      <c r="C498" s="338">
        <v>2764</v>
      </c>
      <c r="D498" s="241">
        <f t="shared" si="7"/>
        <v>2764</v>
      </c>
      <c r="E498" s="241"/>
      <c r="F498" s="340"/>
    </row>
    <row r="499" ht="20.1" customHeight="1" spans="1:6">
      <c r="A499" s="337">
        <v>2050305</v>
      </c>
      <c r="B499" s="178" t="s">
        <v>2056</v>
      </c>
      <c r="C499" s="338">
        <v>2764</v>
      </c>
      <c r="D499" s="241">
        <f t="shared" si="7"/>
        <v>2764</v>
      </c>
      <c r="E499" s="241"/>
      <c r="F499" s="340"/>
    </row>
    <row r="500" ht="20.1" customHeight="1" spans="1:6">
      <c r="A500" s="337">
        <v>2050399</v>
      </c>
      <c r="B500" s="178" t="s">
        <v>2057</v>
      </c>
      <c r="C500" s="338">
        <v>213</v>
      </c>
      <c r="D500" s="241">
        <f t="shared" si="7"/>
        <v>213</v>
      </c>
      <c r="E500" s="241"/>
      <c r="F500" s="340"/>
    </row>
    <row r="501" ht="20.1" customHeight="1" spans="1:6">
      <c r="A501" s="337">
        <v>20504</v>
      </c>
      <c r="B501" s="178" t="s">
        <v>2058</v>
      </c>
      <c r="C501" s="338">
        <v>213</v>
      </c>
      <c r="D501" s="241">
        <f t="shared" si="7"/>
        <v>213</v>
      </c>
      <c r="E501" s="241"/>
      <c r="F501" s="340"/>
    </row>
    <row r="502" ht="20.1" customHeight="1" spans="1:6">
      <c r="A502" s="337">
        <v>2050401</v>
      </c>
      <c r="B502" s="178" t="s">
        <v>2059</v>
      </c>
      <c r="C502" s="338">
        <v>42165</v>
      </c>
      <c r="D502" s="241">
        <f t="shared" si="7"/>
        <v>41165</v>
      </c>
      <c r="E502" s="241">
        <v>1000</v>
      </c>
      <c r="F502" s="340"/>
    </row>
    <row r="503" ht="20.1" customHeight="1" spans="1:6">
      <c r="A503" s="337">
        <v>2050402</v>
      </c>
      <c r="B503" s="178" t="s">
        <v>2060</v>
      </c>
      <c r="C503" s="338">
        <v>42165</v>
      </c>
      <c r="D503" s="241">
        <f t="shared" si="7"/>
        <v>41165</v>
      </c>
      <c r="E503" s="241">
        <v>1000</v>
      </c>
      <c r="F503" s="340"/>
    </row>
    <row r="504" ht="20.1" customHeight="1" spans="1:6">
      <c r="A504" s="337">
        <v>2050403</v>
      </c>
      <c r="B504" s="174" t="s">
        <v>1299</v>
      </c>
      <c r="C504" s="335">
        <v>16331</v>
      </c>
      <c r="D504" s="230">
        <f t="shared" si="7"/>
        <v>16331</v>
      </c>
      <c r="E504" s="230"/>
      <c r="F504" s="340"/>
    </row>
    <row r="505" ht="20.1" customHeight="1" spans="1:6">
      <c r="A505" s="337">
        <v>2050404</v>
      </c>
      <c r="B505" s="178" t="s">
        <v>1094</v>
      </c>
      <c r="C505" s="338">
        <v>16331</v>
      </c>
      <c r="D505" s="241">
        <f t="shared" si="7"/>
        <v>16331</v>
      </c>
      <c r="E505" s="230"/>
      <c r="F505" s="340"/>
    </row>
    <row r="506" ht="20.1" customHeight="1" spans="1:6">
      <c r="A506" s="337">
        <v>2050499</v>
      </c>
      <c r="B506" s="178" t="s">
        <v>958</v>
      </c>
      <c r="C506" s="338">
        <v>16331</v>
      </c>
      <c r="D506" s="241">
        <f t="shared" si="7"/>
        <v>16331</v>
      </c>
      <c r="E506" s="241"/>
      <c r="F506" s="340"/>
    </row>
    <row r="507" ht="20.1" customHeight="1" spans="1:6">
      <c r="A507" s="337">
        <v>20505</v>
      </c>
      <c r="B507" s="174" t="s">
        <v>2061</v>
      </c>
      <c r="C507" s="335">
        <v>13350</v>
      </c>
      <c r="D507" s="230">
        <f t="shared" si="7"/>
        <v>13350</v>
      </c>
      <c r="E507" s="230"/>
      <c r="F507" s="340"/>
    </row>
    <row r="508" ht="20.1" customHeight="1" spans="1:6">
      <c r="A508" s="337">
        <v>2050501</v>
      </c>
      <c r="B508" s="178" t="s">
        <v>2062</v>
      </c>
      <c r="C508" s="338">
        <v>13350</v>
      </c>
      <c r="D508" s="241">
        <f t="shared" si="7"/>
        <v>13350</v>
      </c>
      <c r="E508" s="241"/>
      <c r="F508" s="340"/>
    </row>
    <row r="509" ht="20.1" customHeight="1" spans="1:6">
      <c r="A509" s="337">
        <v>2050502</v>
      </c>
      <c r="B509" s="178" t="s">
        <v>2063</v>
      </c>
      <c r="C509" s="338">
        <v>13350</v>
      </c>
      <c r="D509" s="241">
        <f t="shared" si="7"/>
        <v>13350</v>
      </c>
      <c r="E509" s="241"/>
      <c r="F509" s="340"/>
    </row>
    <row r="510" ht="20.1" customHeight="1" spans="1:6">
      <c r="A510" s="337">
        <v>2050599</v>
      </c>
      <c r="B510" s="174" t="s">
        <v>2064</v>
      </c>
      <c r="C510" s="335">
        <v>4700</v>
      </c>
      <c r="D510" s="230">
        <f t="shared" si="7"/>
        <v>4700</v>
      </c>
      <c r="E510" s="230"/>
      <c r="F510" s="340"/>
    </row>
    <row r="511" s="128" customFormat="1" customHeight="1" spans="1:6">
      <c r="A511" s="337"/>
      <c r="B511" s="342"/>
      <c r="C511" s="335"/>
      <c r="D511" s="241"/>
      <c r="E511" s="241"/>
      <c r="F511" s="177"/>
    </row>
    <row r="512" s="169" customFormat="1" customHeight="1" spans="1:6">
      <c r="A512" s="343"/>
      <c r="B512" s="173" t="s">
        <v>66</v>
      </c>
      <c r="C512" s="230">
        <f>SUM(C6,C116,C123,C145,C168,C182,C209,C280,C326,C349,C362,C406,C423,C436,C445,C457,C472,C480,C492,C504,C507,C510)</f>
        <v>383487</v>
      </c>
      <c r="D512" s="230">
        <f>SUM(D6,D116,D123,D145,D168,D182,D209,D280,D326,D349,D362,D406,D423,D436,D445,D457,D472,D480,D492,D504,D507,D510)</f>
        <v>368487</v>
      </c>
      <c r="E512" s="230">
        <f>SUM(E6,E116,E123,E145,E168,E182,E209,E280,E326,E349,E362,E406,E423,E436,E445,E457,E472,E480,E492,E504,E507,E510)</f>
        <v>15000</v>
      </c>
      <c r="F512" s="344"/>
    </row>
    <row r="513" customHeight="1" spans="4:5">
      <c r="D513" s="128"/>
      <c r="E513" s="128"/>
    </row>
    <row r="514" customHeight="1" spans="4:5">
      <c r="D514" s="128"/>
      <c r="E514" s="128"/>
    </row>
  </sheetData>
  <autoFilter ref="A6:L510">
    <extLst/>
  </autoFilter>
  <mergeCells count="5">
    <mergeCell ref="B2:F2"/>
    <mergeCell ref="C4:E4"/>
    <mergeCell ref="A4:A5"/>
    <mergeCell ref="B4:B5"/>
    <mergeCell ref="F4:F5"/>
  </mergeCells>
  <printOptions horizontalCentered="1"/>
  <pageMargins left="0.39" right="0.39" top="0.59" bottom="0.79" header="0.39" footer="0.39"/>
  <pageSetup paperSize="9" scale="76" firstPageNumber="50" fitToHeight="35" orientation="portrait" useFirstPageNumber="1" horizontalDpi="600" verticalDpi="600"/>
  <headerFooter alignWithMargins="0">
    <oddFooter>&amp;C— &amp;"Times New Roman,常规"&amp;P&amp;"宋体,常规" —</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showGridLines="0" showZeros="0" zoomScaleSheetLayoutView="60" workbookViewId="0">
      <pane xSplit="1" ySplit="4" topLeftCell="B5" activePane="bottomRight" state="frozen"/>
      <selection/>
      <selection pane="topRight"/>
      <selection pane="bottomLeft"/>
      <selection pane="bottomRight" activeCell="A2" sqref="A2:D2"/>
    </sheetView>
  </sheetViews>
  <sheetFormatPr defaultColWidth="8.75" defaultRowHeight="14.25" outlineLevelCol="3"/>
  <cols>
    <col min="1" max="1" width="35.625" style="294" customWidth="1"/>
    <col min="2" max="2" width="12.625" style="295" customWidth="1"/>
    <col min="3" max="3" width="35.625" style="296" customWidth="1"/>
    <col min="4" max="4" width="12.625" style="295" customWidth="1"/>
    <col min="5" max="5" width="12.625" style="294"/>
    <col min="6" max="22" width="9" style="294"/>
    <col min="23" max="16384" width="8.75" style="294"/>
  </cols>
  <sheetData>
    <row r="1" ht="20.1" customHeight="1" spans="1:4">
      <c r="A1" s="297" t="s">
        <v>2065</v>
      </c>
      <c r="B1" s="298"/>
      <c r="C1" s="299"/>
      <c r="D1" s="300"/>
    </row>
    <row r="2" ht="39.95" customHeight="1" spans="1:4">
      <c r="A2" s="301" t="s">
        <v>2066</v>
      </c>
      <c r="B2" s="301"/>
      <c r="C2" s="301"/>
      <c r="D2" s="301"/>
    </row>
    <row r="3" ht="20.1" customHeight="1" spans="1:4">
      <c r="A3" s="302"/>
      <c r="B3" s="303"/>
      <c r="C3" s="302"/>
      <c r="D3" s="304" t="s">
        <v>4</v>
      </c>
    </row>
    <row r="4" s="292" customFormat="1" ht="35.1" customHeight="1" spans="1:4">
      <c r="A4" s="28" t="s">
        <v>69</v>
      </c>
      <c r="B4" s="29" t="s">
        <v>1510</v>
      </c>
      <c r="C4" s="30" t="s">
        <v>70</v>
      </c>
      <c r="D4" s="30" t="s">
        <v>1510</v>
      </c>
    </row>
    <row r="5" s="293" customFormat="1" ht="20.1" customHeight="1" spans="1:4">
      <c r="A5" s="305" t="s">
        <v>71</v>
      </c>
      <c r="B5" s="306">
        <v>104000</v>
      </c>
      <c r="C5" s="307" t="s">
        <v>72</v>
      </c>
      <c r="D5" s="306">
        <v>383487</v>
      </c>
    </row>
    <row r="6" s="292" customFormat="1" ht="20.1" customHeight="1" spans="1:4">
      <c r="A6" s="305" t="s">
        <v>73</v>
      </c>
      <c r="B6" s="308">
        <f>B7+B10+B11+B15+B26+B20</f>
        <v>390043</v>
      </c>
      <c r="C6" s="307" t="s">
        <v>74</v>
      </c>
      <c r="D6" s="306">
        <f>D7+D16+D20</f>
        <v>110556</v>
      </c>
    </row>
    <row r="7" s="292" customFormat="1" ht="20.1" customHeight="1" spans="1:4">
      <c r="A7" s="309" t="s">
        <v>75</v>
      </c>
      <c r="B7" s="308">
        <f>B8+B9</f>
        <v>254540</v>
      </c>
      <c r="C7" s="309" t="s">
        <v>76</v>
      </c>
      <c r="D7" s="306">
        <f>D9+D8</f>
        <v>11225</v>
      </c>
    </row>
    <row r="8" s="292" customFormat="1" ht="20.1" customHeight="1" spans="1:4">
      <c r="A8" s="310" t="s">
        <v>77</v>
      </c>
      <c r="B8" s="311">
        <f>10682+228858</f>
        <v>239540</v>
      </c>
      <c r="C8" s="310" t="s">
        <v>78</v>
      </c>
      <c r="D8" s="311">
        <v>21</v>
      </c>
    </row>
    <row r="9" s="292" customFormat="1" ht="20.1" customHeight="1" spans="1:4">
      <c r="A9" s="310" t="s">
        <v>79</v>
      </c>
      <c r="B9" s="311">
        <v>15000</v>
      </c>
      <c r="C9" s="310" t="s">
        <v>80</v>
      </c>
      <c r="D9" s="311">
        <f>11225-21</f>
        <v>11204</v>
      </c>
    </row>
    <row r="10" s="292" customFormat="1" ht="20.1" customHeight="1" spans="1:4">
      <c r="A10" s="309" t="s">
        <v>81</v>
      </c>
      <c r="B10" s="308">
        <v>13000</v>
      </c>
      <c r="C10" s="309" t="s">
        <v>82</v>
      </c>
      <c r="D10" s="306"/>
    </row>
    <row r="11" s="292" customFormat="1" ht="20.1" customHeight="1" spans="1:4">
      <c r="A11" s="309" t="s">
        <v>83</v>
      </c>
      <c r="B11" s="308">
        <f>B13+B12</f>
        <v>23024</v>
      </c>
      <c r="C11" s="309" t="s">
        <v>84</v>
      </c>
      <c r="D11" s="306"/>
    </row>
    <row r="12" s="292" customFormat="1" ht="20.1" customHeight="1" spans="1:4">
      <c r="A12" s="310" t="s">
        <v>85</v>
      </c>
      <c r="B12" s="311">
        <v>23000</v>
      </c>
      <c r="C12" s="310" t="s">
        <v>86</v>
      </c>
      <c r="D12" s="306"/>
    </row>
    <row r="13" s="292" customFormat="1" ht="20.1" customHeight="1" spans="1:4">
      <c r="A13" s="310" t="s">
        <v>87</v>
      </c>
      <c r="B13" s="311">
        <v>24</v>
      </c>
      <c r="C13" s="310" t="s">
        <v>88</v>
      </c>
      <c r="D13" s="306"/>
    </row>
    <row r="14" s="292" customFormat="1" ht="20.1" customHeight="1" spans="1:4">
      <c r="A14" s="310" t="s">
        <v>89</v>
      </c>
      <c r="B14" s="311"/>
      <c r="C14" s="310" t="s">
        <v>90</v>
      </c>
      <c r="D14" s="311"/>
    </row>
    <row r="15" s="292" customFormat="1" ht="20.1" customHeight="1" spans="1:4">
      <c r="A15" s="309" t="s">
        <v>91</v>
      </c>
      <c r="B15" s="308"/>
      <c r="C15" s="310" t="s">
        <v>92</v>
      </c>
      <c r="D15" s="311"/>
    </row>
    <row r="16" s="292" customFormat="1" ht="20.1" customHeight="1" spans="1:4">
      <c r="A16" s="310" t="s">
        <v>93</v>
      </c>
      <c r="B16" s="311"/>
      <c r="C16" s="309" t="s">
        <v>94</v>
      </c>
      <c r="D16" s="312">
        <v>0</v>
      </c>
    </row>
    <row r="17" s="292" customFormat="1" ht="20.1" customHeight="1" spans="1:4">
      <c r="A17" s="310" t="s">
        <v>95</v>
      </c>
      <c r="B17" s="311"/>
      <c r="C17" s="309" t="s">
        <v>96</v>
      </c>
      <c r="D17" s="313"/>
    </row>
    <row r="18" s="292" customFormat="1" ht="20.1" customHeight="1" spans="1:4">
      <c r="A18" s="310" t="s">
        <v>97</v>
      </c>
      <c r="B18" s="311"/>
      <c r="C18" s="309" t="s">
        <v>98</v>
      </c>
      <c r="D18" s="313"/>
    </row>
    <row r="19" s="292" customFormat="1" ht="20.1" customHeight="1" spans="1:4">
      <c r="A19" s="310" t="s">
        <v>99</v>
      </c>
      <c r="B19" s="311"/>
      <c r="C19" s="309" t="s">
        <v>100</v>
      </c>
      <c r="D19" s="313"/>
    </row>
    <row r="20" s="292" customFormat="1" ht="20.1" customHeight="1" spans="1:4">
      <c r="A20" s="309" t="s">
        <v>1107</v>
      </c>
      <c r="B20" s="308">
        <v>30000</v>
      </c>
      <c r="C20" s="309" t="s">
        <v>1108</v>
      </c>
      <c r="D20" s="308">
        <v>99331</v>
      </c>
    </row>
    <row r="21" s="292" customFormat="1" ht="20.1" customHeight="1" spans="1:4">
      <c r="A21" s="309" t="s">
        <v>101</v>
      </c>
      <c r="B21" s="311"/>
      <c r="C21" s="314" t="s">
        <v>102</v>
      </c>
      <c r="D21" s="315">
        <f>D22</f>
        <v>0</v>
      </c>
    </row>
    <row r="22" s="292" customFormat="1" ht="20.1" customHeight="1" spans="1:4">
      <c r="A22" s="310" t="s">
        <v>103</v>
      </c>
      <c r="B22" s="311"/>
      <c r="C22" s="309" t="s">
        <v>104</v>
      </c>
      <c r="D22" s="311"/>
    </row>
    <row r="23" s="292" customFormat="1" ht="20.1" customHeight="1" spans="1:4">
      <c r="A23" s="310" t="s">
        <v>105</v>
      </c>
      <c r="B23" s="311"/>
      <c r="C23" s="310" t="s">
        <v>106</v>
      </c>
      <c r="D23" s="311"/>
    </row>
    <row r="24" s="292" customFormat="1" ht="20.1" customHeight="1" spans="1:4">
      <c r="A24" s="310" t="s">
        <v>107</v>
      </c>
      <c r="B24" s="311"/>
      <c r="C24" s="310" t="s">
        <v>108</v>
      </c>
      <c r="D24" s="306"/>
    </row>
    <row r="25" s="292" customFormat="1" ht="20.1" customHeight="1" spans="1:4">
      <c r="A25" s="310" t="s">
        <v>109</v>
      </c>
      <c r="B25" s="311"/>
      <c r="C25" s="310" t="s">
        <v>110</v>
      </c>
      <c r="D25" s="306"/>
    </row>
    <row r="26" s="292" customFormat="1" ht="20.1" customHeight="1" spans="1:4">
      <c r="A26" s="309" t="s">
        <v>111</v>
      </c>
      <c r="B26" s="308">
        <v>69479</v>
      </c>
      <c r="C26" s="307" t="s">
        <v>112</v>
      </c>
      <c r="D26" s="306"/>
    </row>
    <row r="27" s="292" customFormat="1" ht="20.1" customHeight="1" spans="1:4">
      <c r="A27" s="309" t="s">
        <v>113</v>
      </c>
      <c r="B27" s="165"/>
      <c r="C27" s="307"/>
      <c r="D27" s="306"/>
    </row>
    <row r="28" s="292" customFormat="1" ht="20.1" customHeight="1" spans="1:4">
      <c r="A28" s="309" t="s">
        <v>114</v>
      </c>
      <c r="B28" s="165"/>
      <c r="C28" s="316"/>
      <c r="D28" s="306"/>
    </row>
    <row r="29" s="292" customFormat="1" ht="20.1" customHeight="1" spans="1:4">
      <c r="A29" s="309" t="s">
        <v>115</v>
      </c>
      <c r="B29" s="165"/>
      <c r="C29" s="316"/>
      <c r="D29" s="306"/>
    </row>
    <row r="30" s="292" customFormat="1" ht="20.1" customHeight="1" spans="1:4">
      <c r="A30" s="317"/>
      <c r="B30" s="165"/>
      <c r="C30" s="316"/>
      <c r="D30" s="318"/>
    </row>
    <row r="31" s="292" customFormat="1" ht="20.1" customHeight="1" spans="1:4">
      <c r="A31" s="319"/>
      <c r="B31" s="306"/>
      <c r="C31" s="316"/>
      <c r="D31" s="318"/>
    </row>
    <row r="32" s="292" customFormat="1" ht="20.1" customHeight="1" spans="1:4">
      <c r="A32" s="38" t="s">
        <v>116</v>
      </c>
      <c r="B32" s="306">
        <f>B6+B5</f>
        <v>494043</v>
      </c>
      <c r="C32" s="39" t="s">
        <v>117</v>
      </c>
      <c r="D32" s="306">
        <f>D6+D5+D21+D26</f>
        <v>494043</v>
      </c>
    </row>
  </sheetData>
  <mergeCells count="1">
    <mergeCell ref="A2:D2"/>
  </mergeCells>
  <printOptions horizontalCentered="1"/>
  <pageMargins left="0.39" right="0.39" top="0.59" bottom="0.79" header="0.39" footer="0.39"/>
  <pageSetup paperSize="9" scale="92" firstPageNumber="85" fitToHeight="2" orientation="portrait" useFirstPageNumber="1" horizontalDpi="600" verticalDpi="600"/>
  <headerFooter alignWithMargins="0">
    <oddFooter>&amp;C— &amp;"Times New Roman,常规"&amp;P&amp;"宋体,常规" —</oddFooter>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Zeros="0" zoomScaleSheetLayoutView="60" topLeftCell="A3" workbookViewId="0">
      <selection activeCell="A26" sqref="A26"/>
    </sheetView>
  </sheetViews>
  <sheetFormatPr defaultColWidth="8.75" defaultRowHeight="20.1" customHeight="1" outlineLevelCol="1"/>
  <cols>
    <col min="1" max="1" width="45.625" style="128" customWidth="1"/>
    <col min="2" max="2" width="21.5" style="128" customWidth="1"/>
    <col min="3" max="22" width="9" style="128"/>
    <col min="23" max="16384" width="8.75" style="128"/>
  </cols>
  <sheetData>
    <row r="1" s="128" customFormat="1" customHeight="1" spans="1:2">
      <c r="A1" s="108" t="s">
        <v>2067</v>
      </c>
      <c r="B1" s="280"/>
    </row>
    <row r="2" s="128" customFormat="1" ht="60" customHeight="1" spans="1:2">
      <c r="A2" s="206" t="s">
        <v>2068</v>
      </c>
      <c r="B2" s="206"/>
    </row>
    <row r="3" s="128" customFormat="1" customHeight="1" spans="1:2">
      <c r="A3" s="108"/>
      <c r="B3" s="171" t="s">
        <v>4</v>
      </c>
    </row>
    <row r="4" s="128" customFormat="1" ht="35.1" customHeight="1" spans="1:2">
      <c r="A4" s="6" t="s">
        <v>5</v>
      </c>
      <c r="B4" s="271" t="s">
        <v>1510</v>
      </c>
    </row>
    <row r="5" s="128" customFormat="1" customHeight="1" spans="1:2">
      <c r="A5" s="281" t="s">
        <v>1111</v>
      </c>
      <c r="B5" s="289">
        <f>B6+B13+B52</f>
        <v>411367</v>
      </c>
    </row>
    <row r="6" s="128" customFormat="1" customHeight="1" spans="1:2">
      <c r="A6" s="281" t="s">
        <v>1112</v>
      </c>
      <c r="B6" s="289">
        <f>SUM(B7:B12)</f>
        <v>10682</v>
      </c>
    </row>
    <row r="7" s="128" customFormat="1" customHeight="1" spans="1:2">
      <c r="A7" s="283" t="s">
        <v>1113</v>
      </c>
      <c r="B7" s="290">
        <v>4426</v>
      </c>
    </row>
    <row r="8" s="128" customFormat="1" customHeight="1" spans="1:2">
      <c r="A8" s="283" t="s">
        <v>1114</v>
      </c>
      <c r="B8" s="290">
        <v>1395</v>
      </c>
    </row>
    <row r="9" s="128" customFormat="1" customHeight="1" spans="1:2">
      <c r="A9" s="283" t="s">
        <v>1115</v>
      </c>
      <c r="B9" s="290">
        <v>1688</v>
      </c>
    </row>
    <row r="10" s="128" customFormat="1" customHeight="1" spans="1:2">
      <c r="A10" s="285" t="s">
        <v>1116</v>
      </c>
      <c r="B10" s="290">
        <v>290</v>
      </c>
    </row>
    <row r="11" s="128" customFormat="1" customHeight="1" spans="1:2">
      <c r="A11" s="285" t="s">
        <v>1117</v>
      </c>
      <c r="B11" s="290">
        <v>4955</v>
      </c>
    </row>
    <row r="12" s="128" customFormat="1" customHeight="1" spans="1:2">
      <c r="A12" s="285" t="s">
        <v>1118</v>
      </c>
      <c r="B12" s="290">
        <v>-2072</v>
      </c>
    </row>
    <row r="13" s="128" customFormat="1" customHeight="1" spans="1:2">
      <c r="A13" s="281" t="s">
        <v>1119</v>
      </c>
      <c r="B13" s="289">
        <f>SUM(B14:B51)</f>
        <v>350809</v>
      </c>
    </row>
    <row r="14" s="128" customFormat="1" customHeight="1" spans="1:2">
      <c r="A14" s="283" t="s">
        <v>1120</v>
      </c>
      <c r="B14" s="290">
        <v>0</v>
      </c>
    </row>
    <row r="15" s="128" customFormat="1" customHeight="1" spans="1:2">
      <c r="A15" s="283" t="s">
        <v>1121</v>
      </c>
      <c r="B15" s="290">
        <v>101314</v>
      </c>
    </row>
    <row r="16" s="128" customFormat="1" customHeight="1" spans="1:2">
      <c r="A16" s="283" t="s">
        <v>1122</v>
      </c>
      <c r="B16" s="290">
        <v>17260</v>
      </c>
    </row>
    <row r="17" s="128" customFormat="1" customHeight="1" spans="1:2">
      <c r="A17" s="283" t="s">
        <v>1123</v>
      </c>
      <c r="B17" s="290">
        <v>10491</v>
      </c>
    </row>
    <row r="18" s="128" customFormat="1" customHeight="1" spans="1:2">
      <c r="A18" s="283" t="s">
        <v>1124</v>
      </c>
      <c r="B18" s="290">
        <v>1576</v>
      </c>
    </row>
    <row r="19" s="128" customFormat="1" customHeight="1" spans="1:2">
      <c r="A19" s="283" t="s">
        <v>1125</v>
      </c>
      <c r="B19" s="290">
        <v>0</v>
      </c>
    </row>
    <row r="20" s="128" customFormat="1" customHeight="1" spans="1:2">
      <c r="A20" s="283" t="s">
        <v>1126</v>
      </c>
      <c r="B20" s="290">
        <v>7701</v>
      </c>
    </row>
    <row r="21" s="128" customFormat="1" customHeight="1" spans="1:2">
      <c r="A21" s="283" t="s">
        <v>1127</v>
      </c>
      <c r="B21" s="290">
        <v>0</v>
      </c>
    </row>
    <row r="22" s="128" customFormat="1" customHeight="1" spans="1:2">
      <c r="A22" s="283" t="s">
        <v>1128</v>
      </c>
      <c r="B22" s="290">
        <v>25062</v>
      </c>
    </row>
    <row r="23" s="128" customFormat="1" customHeight="1" spans="1:2">
      <c r="A23" s="283" t="s">
        <v>1129</v>
      </c>
      <c r="B23" s="290">
        <v>0</v>
      </c>
    </row>
    <row r="24" s="128" customFormat="1" customHeight="1" spans="1:2">
      <c r="A24" s="283" t="s">
        <v>1130</v>
      </c>
      <c r="B24" s="290">
        <v>0</v>
      </c>
    </row>
    <row r="25" s="128" customFormat="1" customHeight="1" spans="1:2">
      <c r="A25" s="283" t="s">
        <v>1131</v>
      </c>
      <c r="B25" s="290">
        <v>0</v>
      </c>
    </row>
    <row r="26" s="128" customFormat="1" customHeight="1" spans="1:2">
      <c r="A26" s="287" t="s">
        <v>1132</v>
      </c>
      <c r="B26" s="290">
        <v>8747</v>
      </c>
    </row>
    <row r="27" s="128" customFormat="1" customHeight="1" spans="1:2">
      <c r="A27" s="287" t="s">
        <v>1133</v>
      </c>
      <c r="B27" s="290">
        <v>0</v>
      </c>
    </row>
    <row r="28" s="128" customFormat="1" customHeight="1" spans="1:2">
      <c r="A28" s="287" t="s">
        <v>1134</v>
      </c>
      <c r="B28" s="290">
        <v>0</v>
      </c>
    </row>
    <row r="29" s="128" customFormat="1" customHeight="1" spans="1:2">
      <c r="A29" s="287" t="s">
        <v>1135</v>
      </c>
      <c r="B29" s="290">
        <v>0</v>
      </c>
    </row>
    <row r="30" s="128" customFormat="1" customHeight="1" spans="1:2">
      <c r="A30" s="287" t="s">
        <v>1136</v>
      </c>
      <c r="B30" s="290">
        <v>1756</v>
      </c>
    </row>
    <row r="31" s="128" customFormat="1" customHeight="1" spans="1:2">
      <c r="A31" s="287" t="s">
        <v>1137</v>
      </c>
      <c r="B31" s="290">
        <v>26219</v>
      </c>
    </row>
    <row r="32" s="128" customFormat="1" customHeight="1" spans="1:2">
      <c r="A32" s="287" t="s">
        <v>1138</v>
      </c>
      <c r="B32" s="290">
        <v>104</v>
      </c>
    </row>
    <row r="33" s="128" customFormat="1" customHeight="1" spans="1:2">
      <c r="A33" s="287" t="s">
        <v>1139</v>
      </c>
      <c r="B33" s="290">
        <v>2164</v>
      </c>
    </row>
    <row r="34" s="128" customFormat="1" customHeight="1" spans="1:2">
      <c r="A34" s="287" t="s">
        <v>1140</v>
      </c>
      <c r="B34" s="290">
        <v>47909</v>
      </c>
    </row>
    <row r="35" s="128" customFormat="1" customHeight="1" spans="1:2">
      <c r="A35" s="287" t="s">
        <v>1141</v>
      </c>
      <c r="B35" s="290">
        <v>21572</v>
      </c>
    </row>
    <row r="36" s="128" customFormat="1" customHeight="1" spans="1:2">
      <c r="A36" s="287" t="s">
        <v>1142</v>
      </c>
      <c r="B36" s="290">
        <v>0</v>
      </c>
    </row>
    <row r="37" s="128" customFormat="1" customHeight="1" spans="1:2">
      <c r="A37" s="287" t="s">
        <v>1143</v>
      </c>
      <c r="B37" s="290">
        <v>0</v>
      </c>
    </row>
    <row r="38" s="128" customFormat="1" customHeight="1" spans="1:2">
      <c r="A38" s="283" t="s">
        <v>1144</v>
      </c>
      <c r="B38" s="290">
        <v>38379</v>
      </c>
    </row>
    <row r="39" s="128" customFormat="1" customHeight="1" spans="1:2">
      <c r="A39" s="283" t="s">
        <v>1145</v>
      </c>
      <c r="B39" s="290">
        <v>3408</v>
      </c>
    </row>
    <row r="40" s="128" customFormat="1" customHeight="1" spans="1:2">
      <c r="A40" s="283" t="s">
        <v>1146</v>
      </c>
      <c r="B40" s="290">
        <v>0</v>
      </c>
    </row>
    <row r="41" s="128" customFormat="1" customHeight="1" spans="1:2">
      <c r="A41" s="283" t="s">
        <v>1147</v>
      </c>
      <c r="B41" s="290">
        <v>0</v>
      </c>
    </row>
    <row r="42" s="128" customFormat="1" customHeight="1" spans="1:2">
      <c r="A42" s="283" t="s">
        <v>1148</v>
      </c>
      <c r="B42" s="290">
        <v>0</v>
      </c>
    </row>
    <row r="43" s="128" customFormat="1" customHeight="1" spans="1:2">
      <c r="A43" s="283" t="s">
        <v>1149</v>
      </c>
      <c r="B43" s="290">
        <v>0</v>
      </c>
    </row>
    <row r="44" s="128" customFormat="1" customHeight="1" spans="1:2">
      <c r="A44" s="283" t="s">
        <v>1150</v>
      </c>
      <c r="B44" s="290">
        <v>2791</v>
      </c>
    </row>
    <row r="45" s="128" customFormat="1" customHeight="1" spans="1:2">
      <c r="A45" s="283" t="s">
        <v>1151</v>
      </c>
      <c r="B45" s="290">
        <v>0</v>
      </c>
    </row>
    <row r="46" s="128" customFormat="1" customHeight="1" spans="1:2">
      <c r="A46" s="283" t="s">
        <v>1152</v>
      </c>
      <c r="B46" s="290">
        <v>434</v>
      </c>
    </row>
    <row r="47" s="128" customFormat="1" customHeight="1" spans="1:2">
      <c r="A47" s="283" t="s">
        <v>1153</v>
      </c>
      <c r="B47" s="290">
        <v>0</v>
      </c>
    </row>
    <row r="48" s="128" customFormat="1" customHeight="1" spans="1:2">
      <c r="A48" s="283" t="s">
        <v>1154</v>
      </c>
      <c r="B48" s="290">
        <v>7296</v>
      </c>
    </row>
    <row r="49" s="128" customFormat="1" customHeight="1" spans="1:2">
      <c r="A49" s="283" t="s">
        <v>1155</v>
      </c>
      <c r="B49" s="290">
        <v>4563</v>
      </c>
    </row>
    <row r="50" s="128" customFormat="1" customHeight="1" spans="1:2">
      <c r="A50" s="283" t="s">
        <v>1156</v>
      </c>
      <c r="B50" s="290">
        <v>20184</v>
      </c>
    </row>
    <row r="51" s="128" customFormat="1" customHeight="1" spans="1:2">
      <c r="A51" s="283" t="s">
        <v>1157</v>
      </c>
      <c r="B51" s="290">
        <v>1879</v>
      </c>
    </row>
    <row r="52" s="128" customFormat="1" customHeight="1" spans="1:2">
      <c r="A52" s="281" t="s">
        <v>1119</v>
      </c>
      <c r="B52" s="289">
        <f>SUM(B53:B90)</f>
        <v>49876</v>
      </c>
    </row>
    <row r="53" s="128" customFormat="1" customHeight="1" spans="1:2">
      <c r="A53" s="291" t="s">
        <v>951</v>
      </c>
      <c r="B53" s="290">
        <v>213</v>
      </c>
    </row>
    <row r="54" s="128" customFormat="1" customHeight="1" spans="1:2">
      <c r="A54" s="291" t="s">
        <v>1158</v>
      </c>
      <c r="B54" s="290">
        <v>0</v>
      </c>
    </row>
    <row r="55" s="128" customFormat="1" customHeight="1" spans="1:2">
      <c r="A55" s="291" t="s">
        <v>1159</v>
      </c>
      <c r="B55" s="290">
        <v>0</v>
      </c>
    </row>
    <row r="56" s="128" customFormat="1" customHeight="1" spans="1:2">
      <c r="A56" s="291" t="s">
        <v>1160</v>
      </c>
      <c r="B56" s="290">
        <v>0</v>
      </c>
    </row>
    <row r="57" s="128" customFormat="1" customHeight="1" spans="1:2">
      <c r="A57" s="291" t="s">
        <v>952</v>
      </c>
      <c r="B57" s="290">
        <v>0</v>
      </c>
    </row>
    <row r="58" s="128" customFormat="1" customHeight="1" spans="1:2">
      <c r="A58" s="291" t="s">
        <v>1161</v>
      </c>
      <c r="B58" s="290">
        <v>122</v>
      </c>
    </row>
    <row r="59" s="128" customFormat="1" customHeight="1" spans="1:2">
      <c r="A59" s="291" t="s">
        <v>953</v>
      </c>
      <c r="B59" s="290">
        <v>193</v>
      </c>
    </row>
    <row r="60" s="128" customFormat="1" customHeight="1" spans="1:2">
      <c r="A60" s="291" t="s">
        <v>1162</v>
      </c>
      <c r="B60" s="290">
        <v>0</v>
      </c>
    </row>
    <row r="61" s="128" customFormat="1" customHeight="1" spans="1:2">
      <c r="A61" s="291" t="s">
        <v>954</v>
      </c>
      <c r="B61" s="290">
        <v>542</v>
      </c>
    </row>
    <row r="62" s="128" customFormat="1" customHeight="1" spans="1:2">
      <c r="A62" s="291" t="s">
        <v>955</v>
      </c>
      <c r="B62" s="290">
        <v>4119</v>
      </c>
    </row>
    <row r="63" s="128" customFormat="1" customHeight="1" spans="1:2">
      <c r="A63" s="291" t="s">
        <v>1163</v>
      </c>
      <c r="B63" s="290">
        <v>2579</v>
      </c>
    </row>
    <row r="64" s="128" customFormat="1" customHeight="1" spans="1:2">
      <c r="A64" s="291" t="s">
        <v>1164</v>
      </c>
      <c r="B64" s="290">
        <f>28301-2736</f>
        <v>25565</v>
      </c>
    </row>
    <row r="65" s="128" customFormat="1" customHeight="1" spans="1:2">
      <c r="A65" s="291" t="s">
        <v>956</v>
      </c>
      <c r="B65" s="290">
        <v>937</v>
      </c>
    </row>
    <row r="66" s="128" customFormat="1" customHeight="1" spans="1:2">
      <c r="A66" s="291" t="s">
        <v>1165</v>
      </c>
      <c r="B66" s="290">
        <v>0</v>
      </c>
    </row>
    <row r="67" s="128" customFormat="1" customHeight="1" spans="1:2">
      <c r="A67" s="291" t="s">
        <v>1166</v>
      </c>
      <c r="B67" s="290">
        <v>1310</v>
      </c>
    </row>
    <row r="68" s="128" customFormat="1" customHeight="1" spans="1:2">
      <c r="A68" s="291" t="s">
        <v>1167</v>
      </c>
      <c r="B68" s="290">
        <v>856</v>
      </c>
    </row>
    <row r="69" s="128" customFormat="1" customHeight="1" spans="1:2">
      <c r="A69" s="291" t="s">
        <v>1168</v>
      </c>
      <c r="B69" s="290">
        <v>3343</v>
      </c>
    </row>
    <row r="70" s="128" customFormat="1" customHeight="1" spans="1:2">
      <c r="A70" s="291" t="s">
        <v>957</v>
      </c>
      <c r="B70" s="290">
        <v>8822</v>
      </c>
    </row>
    <row r="71" s="128" customFormat="1" customHeight="1" spans="1:2">
      <c r="A71" s="291" t="s">
        <v>1169</v>
      </c>
      <c r="B71" s="290">
        <v>0</v>
      </c>
    </row>
    <row r="72" s="128" customFormat="1" customHeight="1" spans="1:2">
      <c r="A72" s="291" t="s">
        <v>1170</v>
      </c>
      <c r="B72" s="290">
        <v>1006</v>
      </c>
    </row>
    <row r="73" customHeight="1" spans="1:2">
      <c r="A73" s="291" t="s">
        <v>1171</v>
      </c>
      <c r="B73" s="290">
        <v>269</v>
      </c>
    </row>
  </sheetData>
  <mergeCells count="1">
    <mergeCell ref="A2:B2"/>
  </mergeCells>
  <printOptions horizontalCentered="1"/>
  <pageMargins left="0.39" right="0.39" top="0.59" bottom="0.79" header="0.39" footer="0.39"/>
  <pageSetup paperSize="9" scale="84" firstPageNumber="10" fitToHeight="2" orientation="portrait" useFirstPageNumber="1" horizontalDpi="600" verticalDpi="600"/>
  <headerFooter alignWithMargins="0">
    <oddFooter>&amp;C— &amp;P —</oddFooter>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67"/>
  <sheetViews>
    <sheetView showGridLines="0" showZeros="0" workbookViewId="0">
      <pane xSplit="1" ySplit="4" topLeftCell="B5" activePane="bottomRight" state="frozen"/>
      <selection/>
      <selection pane="topRight"/>
      <selection pane="bottomLeft"/>
      <selection pane="bottomRight" activeCell="A2" sqref="A2:B2"/>
    </sheetView>
  </sheetViews>
  <sheetFormatPr defaultColWidth="8.75" defaultRowHeight="20.1" customHeight="1" outlineLevelCol="1"/>
  <cols>
    <col min="1" max="1" width="45.625" style="128" customWidth="1"/>
    <col min="2" max="2" width="25.625" style="128" customWidth="1"/>
    <col min="3" max="24" width="9" style="128"/>
    <col min="25" max="16384" width="8.75" style="128"/>
  </cols>
  <sheetData>
    <row r="1" customHeight="1" spans="1:2">
      <c r="A1" s="108" t="s">
        <v>2069</v>
      </c>
      <c r="B1" s="280"/>
    </row>
    <row r="2" ht="60" customHeight="1" spans="1:2">
      <c r="A2" s="206" t="s">
        <v>2070</v>
      </c>
      <c r="B2" s="206"/>
    </row>
    <row r="3" customHeight="1" spans="1:2">
      <c r="A3" s="108"/>
      <c r="B3" s="171" t="s">
        <v>4</v>
      </c>
    </row>
    <row r="4" ht="35.1" customHeight="1" spans="1:2">
      <c r="A4" s="6" t="s">
        <v>5</v>
      </c>
      <c r="B4" s="6" t="s">
        <v>1510</v>
      </c>
    </row>
    <row r="5" customHeight="1" spans="1:2">
      <c r="A5" s="281" t="s">
        <v>1111</v>
      </c>
      <c r="B5" s="282">
        <f>B6+B13+B46</f>
        <v>99331</v>
      </c>
    </row>
    <row r="6" customHeight="1" spans="1:2">
      <c r="A6" s="281" t="s">
        <v>1112</v>
      </c>
      <c r="B6" s="282">
        <f>SUM(B7:B12)</f>
        <v>3660</v>
      </c>
    </row>
    <row r="7" customHeight="1" spans="1:2">
      <c r="A7" s="283" t="s">
        <v>1175</v>
      </c>
      <c r="B7" s="284">
        <v>3660</v>
      </c>
    </row>
    <row r="8" customHeight="1" spans="1:2">
      <c r="A8" s="283" t="s">
        <v>1176</v>
      </c>
      <c r="B8" s="284"/>
    </row>
    <row r="9" customHeight="1" spans="1:2">
      <c r="A9" s="283" t="s">
        <v>1177</v>
      </c>
      <c r="B9" s="284"/>
    </row>
    <row r="10" customHeight="1" spans="1:2">
      <c r="A10" s="285" t="s">
        <v>1178</v>
      </c>
      <c r="B10" s="284"/>
    </row>
    <row r="11" customHeight="1" spans="1:2">
      <c r="A11" s="285" t="s">
        <v>1179</v>
      </c>
      <c r="B11" s="286"/>
    </row>
    <row r="12" customHeight="1" spans="1:2">
      <c r="A12" s="285" t="s">
        <v>1180</v>
      </c>
      <c r="B12" s="286"/>
    </row>
    <row r="13" customHeight="1" spans="1:2">
      <c r="A13" s="281" t="s">
        <v>1119</v>
      </c>
      <c r="B13" s="282">
        <f>SUM(B14:B45)</f>
        <v>95671</v>
      </c>
    </row>
    <row r="14" customHeight="1" spans="1:2">
      <c r="A14" s="283" t="s">
        <v>2071</v>
      </c>
      <c r="B14" s="286"/>
    </row>
    <row r="15" customHeight="1" spans="1:2">
      <c r="A15" s="283" t="s">
        <v>2072</v>
      </c>
      <c r="B15" s="286">
        <v>65986</v>
      </c>
    </row>
    <row r="16" customHeight="1" spans="1:2">
      <c r="A16" s="283" t="s">
        <v>2073</v>
      </c>
      <c r="B16" s="286"/>
    </row>
    <row r="17" customHeight="1" spans="1:2">
      <c r="A17" s="283" t="s">
        <v>2074</v>
      </c>
      <c r="B17" s="286"/>
    </row>
    <row r="18" customHeight="1" spans="1:2">
      <c r="A18" s="283" t="s">
        <v>1183</v>
      </c>
      <c r="B18" s="286">
        <v>9593</v>
      </c>
    </row>
    <row r="19" customHeight="1" spans="1:2">
      <c r="A19" s="283" t="s">
        <v>1184</v>
      </c>
      <c r="B19" s="286"/>
    </row>
    <row r="20" customHeight="1" spans="1:2">
      <c r="A20" s="283" t="s">
        <v>1185</v>
      </c>
      <c r="B20" s="286"/>
    </row>
    <row r="21" customHeight="1" spans="1:2">
      <c r="A21" s="283" t="s">
        <v>2075</v>
      </c>
      <c r="B21" s="286"/>
    </row>
    <row r="22" customHeight="1" spans="1:2">
      <c r="A22" s="283" t="s">
        <v>2076</v>
      </c>
      <c r="B22" s="286"/>
    </row>
    <row r="23" customHeight="1" spans="1:2">
      <c r="A23" s="283" t="s">
        <v>2077</v>
      </c>
      <c r="B23" s="286"/>
    </row>
    <row r="24" customHeight="1" spans="1:2">
      <c r="A24" s="283" t="s">
        <v>2078</v>
      </c>
      <c r="B24" s="286">
        <f>18681+1411</f>
        <v>20092</v>
      </c>
    </row>
    <row r="25" customHeight="1" spans="1:2">
      <c r="A25" s="283" t="s">
        <v>2079</v>
      </c>
      <c r="B25" s="286"/>
    </row>
    <row r="26" customHeight="1" spans="1:2">
      <c r="A26" s="287" t="s">
        <v>2080</v>
      </c>
      <c r="B26" s="286"/>
    </row>
    <row r="27" customHeight="1" spans="1:2">
      <c r="A27" s="287" t="s">
        <v>2081</v>
      </c>
      <c r="B27" s="286"/>
    </row>
    <row r="28" customHeight="1" spans="1:2">
      <c r="A28" s="287" t="s">
        <v>2082</v>
      </c>
      <c r="B28" s="286"/>
    </row>
    <row r="29" customHeight="1" spans="1:2">
      <c r="A29" s="287" t="s">
        <v>2083</v>
      </c>
      <c r="B29" s="286"/>
    </row>
    <row r="30" customHeight="1" spans="1:2">
      <c r="A30" s="287" t="s">
        <v>2084</v>
      </c>
      <c r="B30" s="286"/>
    </row>
    <row r="31" customHeight="1" spans="1:2">
      <c r="A31" s="287" t="s">
        <v>2085</v>
      </c>
      <c r="B31" s="286"/>
    </row>
    <row r="32" customHeight="1" spans="1:2">
      <c r="A32" s="287" t="s">
        <v>2086</v>
      </c>
      <c r="B32" s="286"/>
    </row>
    <row r="33" customHeight="1" spans="1:2">
      <c r="A33" s="287" t="s">
        <v>2087</v>
      </c>
      <c r="B33" s="286"/>
    </row>
    <row r="34" customHeight="1" spans="1:2">
      <c r="A34" s="287" t="s">
        <v>2088</v>
      </c>
      <c r="B34" s="286"/>
    </row>
    <row r="35" customHeight="1" spans="1:2">
      <c r="A35" s="287" t="s">
        <v>2089</v>
      </c>
      <c r="B35" s="286"/>
    </row>
    <row r="36" customHeight="1" spans="1:2">
      <c r="A36" s="287" t="s">
        <v>2090</v>
      </c>
      <c r="B36" s="286"/>
    </row>
    <row r="37" customHeight="1" spans="1:2">
      <c r="A37" s="287" t="s">
        <v>2091</v>
      </c>
      <c r="B37" s="286"/>
    </row>
    <row r="38" customHeight="1" spans="1:2">
      <c r="A38" s="283" t="s">
        <v>2092</v>
      </c>
      <c r="B38" s="286"/>
    </row>
    <row r="39" customHeight="1" spans="1:2">
      <c r="A39" s="283" t="s">
        <v>2093</v>
      </c>
      <c r="B39" s="286"/>
    </row>
    <row r="40" customHeight="1" spans="1:2">
      <c r="A40" s="283" t="s">
        <v>2094</v>
      </c>
      <c r="B40" s="286"/>
    </row>
    <row r="41" customHeight="1" spans="1:2">
      <c r="A41" s="283" t="s">
        <v>2095</v>
      </c>
      <c r="B41" s="286"/>
    </row>
    <row r="42" customHeight="1" spans="1:2">
      <c r="A42" s="283" t="s">
        <v>2096</v>
      </c>
      <c r="B42" s="286"/>
    </row>
    <row r="43" customHeight="1" spans="1:2">
      <c r="A43" s="283" t="s">
        <v>2097</v>
      </c>
      <c r="B43" s="286"/>
    </row>
    <row r="44" customHeight="1" spans="1:2">
      <c r="A44" s="283" t="s">
        <v>2098</v>
      </c>
      <c r="B44" s="286"/>
    </row>
    <row r="45" customHeight="1" spans="1:2">
      <c r="A45" s="283" t="s">
        <v>1215</v>
      </c>
      <c r="B45" s="286"/>
    </row>
    <row r="46" customHeight="1" spans="1:2">
      <c r="A46" s="281" t="s">
        <v>1216</v>
      </c>
      <c r="B46" s="282">
        <f>SUM(B47:B67)</f>
        <v>0</v>
      </c>
    </row>
    <row r="47" customHeight="1" spans="1:2">
      <c r="A47" s="283" t="s">
        <v>1217</v>
      </c>
      <c r="B47" s="286"/>
    </row>
    <row r="48" customHeight="1" spans="1:2">
      <c r="A48" s="283" t="s">
        <v>1218</v>
      </c>
      <c r="B48" s="286"/>
    </row>
    <row r="49" customHeight="1" spans="1:2">
      <c r="A49" s="283" t="s">
        <v>1219</v>
      </c>
      <c r="B49" s="286"/>
    </row>
    <row r="50" customHeight="1" spans="1:2">
      <c r="A50" s="283" t="s">
        <v>1220</v>
      </c>
      <c r="B50" s="288"/>
    </row>
    <row r="51" customHeight="1" spans="1:2">
      <c r="A51" s="283" t="s">
        <v>1221</v>
      </c>
      <c r="B51" s="286"/>
    </row>
    <row r="52" customHeight="1" spans="1:2">
      <c r="A52" s="283" t="s">
        <v>1222</v>
      </c>
      <c r="B52" s="286"/>
    </row>
    <row r="53" customHeight="1" spans="1:2">
      <c r="A53" s="283" t="s">
        <v>1223</v>
      </c>
      <c r="B53" s="286"/>
    </row>
    <row r="54" customHeight="1" spans="1:2">
      <c r="A54" s="283" t="s">
        <v>1224</v>
      </c>
      <c r="B54" s="286"/>
    </row>
    <row r="55" customHeight="1" spans="1:2">
      <c r="A55" s="283" t="s">
        <v>1225</v>
      </c>
      <c r="B55" s="286"/>
    </row>
    <row r="56" customHeight="1" spans="1:2">
      <c r="A56" s="283" t="s">
        <v>1226</v>
      </c>
      <c r="B56" s="286"/>
    </row>
    <row r="57" customHeight="1" spans="1:2">
      <c r="A57" s="283" t="s">
        <v>1227</v>
      </c>
      <c r="B57" s="286"/>
    </row>
    <row r="58" customHeight="1" spans="1:2">
      <c r="A58" s="283" t="s">
        <v>1228</v>
      </c>
      <c r="B58" s="286"/>
    </row>
    <row r="59" customHeight="1" spans="1:2">
      <c r="A59" s="283" t="s">
        <v>1229</v>
      </c>
      <c r="B59" s="286"/>
    </row>
    <row r="60" customHeight="1" spans="1:2">
      <c r="A60" s="283" t="s">
        <v>1230</v>
      </c>
      <c r="B60" s="286"/>
    </row>
    <row r="61" customHeight="1" spans="1:2">
      <c r="A61" s="283" t="s">
        <v>1231</v>
      </c>
      <c r="B61" s="286"/>
    </row>
    <row r="62" customHeight="1" spans="1:2">
      <c r="A62" s="283" t="s">
        <v>1232</v>
      </c>
      <c r="B62" s="286"/>
    </row>
    <row r="63" customHeight="1" spans="1:2">
      <c r="A63" s="283" t="s">
        <v>2099</v>
      </c>
      <c r="B63" s="286"/>
    </row>
    <row r="64" customHeight="1" spans="1:2">
      <c r="A64" s="283" t="s">
        <v>1234</v>
      </c>
      <c r="B64" s="286"/>
    </row>
    <row r="65" customHeight="1" spans="1:2">
      <c r="A65" s="283" t="s">
        <v>1235</v>
      </c>
      <c r="B65" s="286"/>
    </row>
    <row r="66" customHeight="1" spans="1:2">
      <c r="A66" s="283" t="s">
        <v>1236</v>
      </c>
      <c r="B66" s="286"/>
    </row>
    <row r="67" customHeight="1" spans="1:2">
      <c r="A67" s="283" t="s">
        <v>1237</v>
      </c>
      <c r="B67" s="286"/>
    </row>
  </sheetData>
  <mergeCells count="1">
    <mergeCell ref="A2:B2"/>
  </mergeCells>
  <printOptions horizontalCentered="1"/>
  <pageMargins left="0.39" right="0.39" top="0.59" bottom="0.79" header="0.39" footer="0.39"/>
  <pageSetup paperSize="9" scale="89" firstPageNumber="88" fitToHeight="2" orientation="portrait" useFirstPageNumber="1" horizontalDpi="600" verticalDpi="600"/>
  <headerFooter alignWithMargins="0">
    <oddFooter>&amp;C— &amp;"Times New Roman,常规"&amp;P&amp;"宋体,常规" —</oddFooter>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0"/>
  <sheetViews>
    <sheetView showZeros="0" zoomScaleSheetLayoutView="60" workbookViewId="0">
      <selection activeCell="A2" sqref="A2:B2"/>
    </sheetView>
  </sheetViews>
  <sheetFormatPr defaultColWidth="8.75" defaultRowHeight="14.25" outlineLevelCol="2"/>
  <cols>
    <col min="1" max="1" width="45.625" style="261" customWidth="1"/>
    <col min="2" max="2" width="25.625" style="221" customWidth="1"/>
    <col min="3" max="3" width="17.5" style="221" customWidth="1"/>
    <col min="4" max="16384" width="8.75" style="128"/>
  </cols>
  <sheetData>
    <row r="1" ht="20.1" customHeight="1" spans="1:1">
      <c r="A1" s="262" t="s">
        <v>2100</v>
      </c>
    </row>
    <row r="2" ht="60" customHeight="1" spans="1:3">
      <c r="A2" s="263" t="s">
        <v>2101</v>
      </c>
      <c r="B2" s="114"/>
      <c r="C2" s="114"/>
    </row>
    <row r="3" ht="20.1" customHeight="1" spans="1:3">
      <c r="A3" s="264"/>
      <c r="B3" s="59" t="s">
        <v>4</v>
      </c>
      <c r="C3" s="59"/>
    </row>
    <row r="4" ht="27" customHeight="1" spans="1:3">
      <c r="A4" s="6" t="s">
        <v>5</v>
      </c>
      <c r="B4" s="271" t="s">
        <v>1510</v>
      </c>
      <c r="C4" s="272"/>
    </row>
    <row r="5" ht="20.1" customHeight="1" spans="1:3">
      <c r="A5" s="266" t="s">
        <v>1307</v>
      </c>
      <c r="B5" s="273">
        <f>B6+B11+B22+B30+B37+B41+B44+B48+B51+B57+B60+B65+B68+B73+B76</f>
        <v>383486.84</v>
      </c>
      <c r="C5" s="274"/>
    </row>
    <row r="6" s="169" customFormat="1" ht="20.1" customHeight="1" spans="1:3">
      <c r="A6" s="268" t="s">
        <v>1241</v>
      </c>
      <c r="B6" s="273">
        <f>SUM(B7:B10)</f>
        <v>36898.52</v>
      </c>
      <c r="C6" s="274"/>
    </row>
    <row r="7" ht="20.1" customHeight="1" spans="1:3">
      <c r="A7" s="269" t="s">
        <v>2102</v>
      </c>
      <c r="B7" s="270">
        <v>25326.98</v>
      </c>
      <c r="C7" s="275"/>
    </row>
    <row r="8" ht="20.1" customHeight="1" spans="1:3">
      <c r="A8" s="269" t="s">
        <v>2103</v>
      </c>
      <c r="B8" s="270">
        <v>7114.44</v>
      </c>
      <c r="C8" s="275"/>
    </row>
    <row r="9" ht="20.1" customHeight="1" spans="1:3">
      <c r="A9" s="269" t="s">
        <v>2104</v>
      </c>
      <c r="B9" s="270">
        <v>3975.2</v>
      </c>
      <c r="C9" s="275"/>
    </row>
    <row r="10" ht="20.1" customHeight="1" spans="1:3">
      <c r="A10" s="276" t="s">
        <v>2105</v>
      </c>
      <c r="B10" s="270">
        <v>481.9</v>
      </c>
      <c r="C10" s="275"/>
    </row>
    <row r="11" s="169" customFormat="1" ht="20.1" customHeight="1" spans="1:3">
      <c r="A11" s="268" t="s">
        <v>1246</v>
      </c>
      <c r="B11" s="273">
        <f>SUM(B12:B21)</f>
        <v>135284.96</v>
      </c>
      <c r="C11" s="274"/>
    </row>
    <row r="12" ht="20.1" customHeight="1" spans="1:3">
      <c r="A12" s="269" t="s">
        <v>2106</v>
      </c>
      <c r="B12" s="277">
        <v>8798.8</v>
      </c>
      <c r="C12" s="278"/>
    </row>
    <row r="13" ht="20.1" customHeight="1" spans="1:3">
      <c r="A13" s="269" t="s">
        <v>2107</v>
      </c>
      <c r="B13" s="277">
        <v>238.15</v>
      </c>
      <c r="C13" s="278"/>
    </row>
    <row r="14" ht="20.1" customHeight="1" spans="1:3">
      <c r="A14" s="269" t="s">
        <v>2108</v>
      </c>
      <c r="B14" s="277">
        <v>467</v>
      </c>
      <c r="C14" s="278"/>
    </row>
    <row r="15" ht="20.1" customHeight="1" spans="1:3">
      <c r="A15" s="269" t="s">
        <v>2109</v>
      </c>
      <c r="B15" s="277">
        <v>9</v>
      </c>
      <c r="C15" s="278"/>
    </row>
    <row r="16" ht="20.1" customHeight="1" spans="1:3">
      <c r="A16" s="269" t="s">
        <v>2110</v>
      </c>
      <c r="B16" s="277">
        <v>1465.16</v>
      </c>
      <c r="C16" s="278"/>
    </row>
    <row r="17" ht="20.1" customHeight="1" spans="1:3">
      <c r="A17" s="269" t="s">
        <v>2111</v>
      </c>
      <c r="B17" s="270">
        <v>578.56</v>
      </c>
      <c r="C17" s="275"/>
    </row>
    <row r="18" ht="20.1" customHeight="1" spans="1:3">
      <c r="A18" s="269" t="s">
        <v>2112</v>
      </c>
      <c r="B18" s="270">
        <v>50</v>
      </c>
      <c r="C18" s="275"/>
    </row>
    <row r="19" ht="20.1" customHeight="1" spans="1:3">
      <c r="A19" s="269" t="s">
        <v>2113</v>
      </c>
      <c r="B19" s="277">
        <v>735.2</v>
      </c>
      <c r="C19" s="278"/>
    </row>
    <row r="20" ht="20.1" customHeight="1" spans="1:3">
      <c r="A20" s="269" t="s">
        <v>2114</v>
      </c>
      <c r="B20" s="277">
        <v>1019.22</v>
      </c>
      <c r="C20" s="278"/>
    </row>
    <row r="21" ht="20.1" customHeight="1" spans="1:3">
      <c r="A21" s="269" t="s">
        <v>2115</v>
      </c>
      <c r="B21" s="277">
        <f>35597.87+37508+48818</f>
        <v>121923.87</v>
      </c>
      <c r="C21" s="278"/>
    </row>
    <row r="22" ht="20.1" customHeight="1" spans="1:3">
      <c r="A22" s="268" t="s">
        <v>2116</v>
      </c>
      <c r="B22" s="273">
        <f>SUM(B23:B29)</f>
        <v>49529.13</v>
      </c>
      <c r="C22" s="274"/>
    </row>
    <row r="23" ht="20.1" customHeight="1" spans="1:3">
      <c r="A23" s="269" t="s">
        <v>2117</v>
      </c>
      <c r="B23" s="277">
        <v>583.14</v>
      </c>
      <c r="C23" s="278"/>
    </row>
    <row r="24" ht="20.1" customHeight="1" spans="1:3">
      <c r="A24" s="269" t="s">
        <v>2118</v>
      </c>
      <c r="B24" s="277">
        <f>4253.5+30000</f>
        <v>34253.5</v>
      </c>
      <c r="C24" s="278"/>
    </row>
    <row r="25" ht="20.1" customHeight="1" spans="1:3">
      <c r="A25" s="269" t="s">
        <v>2119</v>
      </c>
      <c r="B25" s="277">
        <v>54</v>
      </c>
      <c r="C25" s="278"/>
    </row>
    <row r="26" ht="20.1" customHeight="1" spans="1:3">
      <c r="A26" s="269" t="s">
        <v>2120</v>
      </c>
      <c r="B26" s="277">
        <v>0</v>
      </c>
      <c r="C26" s="278"/>
    </row>
    <row r="27" ht="20.1" customHeight="1" spans="1:3">
      <c r="A27" s="269" t="s">
        <v>2121</v>
      </c>
      <c r="B27" s="277">
        <v>1514.29</v>
      </c>
      <c r="C27" s="278"/>
    </row>
    <row r="28" ht="20.1" customHeight="1" spans="1:3">
      <c r="A28" s="269" t="s">
        <v>2122</v>
      </c>
      <c r="B28" s="277">
        <v>0</v>
      </c>
      <c r="C28" s="278"/>
    </row>
    <row r="29" ht="20.1" customHeight="1" spans="1:3">
      <c r="A29" s="269" t="s">
        <v>2123</v>
      </c>
      <c r="B29" s="277">
        <v>13124.2</v>
      </c>
      <c r="C29" s="278"/>
    </row>
    <row r="30" ht="20.1" customHeight="1" spans="1:3">
      <c r="A30" s="268" t="s">
        <v>2124</v>
      </c>
      <c r="B30" s="273">
        <f>SUM(B31:B36)</f>
        <v>5</v>
      </c>
      <c r="C30" s="274"/>
    </row>
    <row r="31" ht="20.1" customHeight="1" spans="1:3">
      <c r="A31" s="269" t="s">
        <v>2117</v>
      </c>
      <c r="B31" s="277"/>
      <c r="C31" s="278"/>
    </row>
    <row r="32" ht="20.1" customHeight="1" spans="1:3">
      <c r="A32" s="269" t="s">
        <v>2118</v>
      </c>
      <c r="B32" s="277"/>
      <c r="C32" s="278"/>
    </row>
    <row r="33" ht="20.1" customHeight="1" spans="1:3">
      <c r="A33" s="269" t="s">
        <v>2119</v>
      </c>
      <c r="B33" s="277">
        <v>0</v>
      </c>
      <c r="C33" s="278"/>
    </row>
    <row r="34" ht="20.1" customHeight="1" spans="1:3">
      <c r="A34" s="269" t="s">
        <v>2121</v>
      </c>
      <c r="B34" s="277">
        <v>5</v>
      </c>
      <c r="C34" s="278"/>
    </row>
    <row r="35" ht="20.1" customHeight="1" spans="1:3">
      <c r="A35" s="269" t="s">
        <v>2122</v>
      </c>
      <c r="B35" s="277">
        <v>0</v>
      </c>
      <c r="C35" s="278"/>
    </row>
    <row r="36" ht="20.1" customHeight="1" spans="1:3">
      <c r="A36" s="269" t="s">
        <v>2123</v>
      </c>
      <c r="B36" s="277"/>
      <c r="C36" s="278"/>
    </row>
    <row r="37" ht="20.1" customHeight="1" spans="1:3">
      <c r="A37" s="268" t="s">
        <v>1266</v>
      </c>
      <c r="B37" s="273">
        <f>SUM(B38:B40)</f>
        <v>89365.69</v>
      </c>
      <c r="C37" s="274"/>
    </row>
    <row r="38" ht="20.1" customHeight="1" spans="1:3">
      <c r="A38" s="269" t="s">
        <v>2125</v>
      </c>
      <c r="B38" s="270">
        <f>69937+60000-48873</f>
        <v>81064</v>
      </c>
      <c r="C38" s="275"/>
    </row>
    <row r="39" ht="20.1" customHeight="1" spans="1:3">
      <c r="A39" s="269" t="s">
        <v>2126</v>
      </c>
      <c r="B39" s="277">
        <f>5301.69+3000</f>
        <v>8301.69</v>
      </c>
      <c r="C39" s="278"/>
    </row>
    <row r="40" ht="20.1" customHeight="1" spans="1:3">
      <c r="A40" s="269" t="s">
        <v>2127</v>
      </c>
      <c r="B40" s="277">
        <v>0</v>
      </c>
      <c r="C40" s="278"/>
    </row>
    <row r="41" ht="20.1" customHeight="1" spans="1:3">
      <c r="A41" s="268" t="s">
        <v>1270</v>
      </c>
      <c r="B41" s="273">
        <f>SUM(B42:B43)</f>
        <v>225</v>
      </c>
      <c r="C41" s="274"/>
    </row>
    <row r="42" ht="20.1" customHeight="1" spans="1:3">
      <c r="A42" s="269" t="s">
        <v>2128</v>
      </c>
      <c r="B42" s="277">
        <v>225</v>
      </c>
      <c r="C42" s="278"/>
    </row>
    <row r="43" ht="20.1" customHeight="1" spans="1:3">
      <c r="A43" s="269" t="s">
        <v>2129</v>
      </c>
      <c r="B43" s="277">
        <v>0</v>
      </c>
      <c r="C43" s="278"/>
    </row>
    <row r="44" ht="20.1" customHeight="1" spans="1:3">
      <c r="A44" s="268" t="s">
        <v>1273</v>
      </c>
      <c r="B44" s="273">
        <f>SUM(B45:B47)</f>
        <v>7375.74</v>
      </c>
      <c r="C44" s="274"/>
    </row>
    <row r="45" ht="20.1" customHeight="1" spans="1:3">
      <c r="A45" s="269" t="s">
        <v>2130</v>
      </c>
      <c r="B45" s="277">
        <v>7375.74</v>
      </c>
      <c r="C45" s="278"/>
    </row>
    <row r="46" ht="20.1" customHeight="1" spans="1:3">
      <c r="A46" s="269" t="s">
        <v>2131</v>
      </c>
      <c r="B46" s="277">
        <v>0</v>
      </c>
      <c r="C46" s="278"/>
    </row>
    <row r="47" ht="20.1" customHeight="1" spans="1:3">
      <c r="A47" s="269" t="s">
        <v>2132</v>
      </c>
      <c r="B47" s="277">
        <v>0</v>
      </c>
      <c r="C47" s="278"/>
    </row>
    <row r="48" ht="20.1" customHeight="1" spans="1:3">
      <c r="A48" s="268" t="s">
        <v>1277</v>
      </c>
      <c r="B48" s="273"/>
      <c r="C48" s="274"/>
    </row>
    <row r="49" ht="20.1" customHeight="1" spans="1:3">
      <c r="A49" s="269" t="s">
        <v>2133</v>
      </c>
      <c r="B49" s="277"/>
      <c r="C49" s="278"/>
    </row>
    <row r="50" ht="20.1" customHeight="1" spans="1:3">
      <c r="A50" s="269" t="s">
        <v>2134</v>
      </c>
      <c r="B50" s="277"/>
      <c r="C50" s="278"/>
    </row>
    <row r="51" ht="20.1" customHeight="1" spans="1:3">
      <c r="A51" s="268" t="s">
        <v>1282</v>
      </c>
      <c r="B51" s="273">
        <f>SUM(B52:B56)</f>
        <v>36404.69</v>
      </c>
      <c r="C51" s="274"/>
    </row>
    <row r="52" ht="20.1" customHeight="1" spans="1:3">
      <c r="A52" s="269" t="s">
        <v>2135</v>
      </c>
      <c r="B52" s="277">
        <v>20538.37</v>
      </c>
      <c r="C52" s="278"/>
    </row>
    <row r="53" ht="20.1" customHeight="1" spans="1:3">
      <c r="A53" s="269" t="s">
        <v>2136</v>
      </c>
      <c r="B53" s="277">
        <v>1200</v>
      </c>
      <c r="C53" s="278"/>
    </row>
    <row r="54" ht="20.1" customHeight="1" spans="1:3">
      <c r="A54" s="269" t="s">
        <v>2137</v>
      </c>
      <c r="B54" s="277">
        <v>0</v>
      </c>
      <c r="C54" s="278"/>
    </row>
    <row r="55" ht="20.1" customHeight="1" spans="1:3">
      <c r="A55" s="269" t="s">
        <v>2138</v>
      </c>
      <c r="B55" s="277">
        <v>0</v>
      </c>
      <c r="C55" s="278"/>
    </row>
    <row r="56" ht="20.1" customHeight="1" spans="1:3">
      <c r="A56" s="269" t="s">
        <v>2139</v>
      </c>
      <c r="B56" s="241">
        <v>14666.32</v>
      </c>
      <c r="C56" s="279"/>
    </row>
    <row r="57" ht="20.1" customHeight="1" spans="1:3">
      <c r="A57" s="268" t="s">
        <v>1288</v>
      </c>
      <c r="B57" s="273">
        <f>SUM(B58:B59)</f>
        <v>9699.61</v>
      </c>
      <c r="C57" s="274"/>
    </row>
    <row r="58" ht="20.1" customHeight="1" spans="1:3">
      <c r="A58" s="269" t="s">
        <v>2140</v>
      </c>
      <c r="B58" s="241">
        <f>4285.61+5414</f>
        <v>9699.61</v>
      </c>
      <c r="C58" s="279"/>
    </row>
    <row r="59" ht="20.1" customHeight="1" spans="1:3">
      <c r="A59" s="269" t="s">
        <v>2141</v>
      </c>
      <c r="B59" s="277"/>
      <c r="C59" s="278"/>
    </row>
    <row r="60" ht="20.1" customHeight="1" spans="1:3">
      <c r="A60" s="268" t="s">
        <v>1292</v>
      </c>
      <c r="B60" s="273">
        <f>SUM(B61:B64)</f>
        <v>13350</v>
      </c>
      <c r="C60" s="274"/>
    </row>
    <row r="61" ht="20.1" customHeight="1" spans="1:3">
      <c r="A61" s="269" t="s">
        <v>2142</v>
      </c>
      <c r="B61" s="277">
        <v>13350</v>
      </c>
      <c r="C61" s="278"/>
    </row>
    <row r="62" ht="20.1" customHeight="1" spans="1:3">
      <c r="A62" s="269" t="s">
        <v>2143</v>
      </c>
      <c r="B62" s="277"/>
      <c r="C62" s="278"/>
    </row>
    <row r="63" ht="20.1" customHeight="1" spans="1:3">
      <c r="A63" s="269" t="s">
        <v>2144</v>
      </c>
      <c r="B63" s="241"/>
      <c r="C63" s="279"/>
    </row>
    <row r="64" ht="20.1" customHeight="1" spans="1:3">
      <c r="A64" s="269" t="s">
        <v>2145</v>
      </c>
      <c r="B64" s="241"/>
      <c r="C64" s="279"/>
    </row>
    <row r="65" ht="20.1" customHeight="1" spans="1:3">
      <c r="A65" s="268" t="s">
        <v>102</v>
      </c>
      <c r="B65" s="273">
        <f>SUM(B66:B67)</f>
        <v>0</v>
      </c>
      <c r="C65" s="274"/>
    </row>
    <row r="66" ht="20.1" customHeight="1" spans="1:3">
      <c r="A66" s="269" t="s">
        <v>2146</v>
      </c>
      <c r="B66" s="277"/>
      <c r="C66" s="278"/>
    </row>
    <row r="67" ht="20.1" customHeight="1" spans="1:3">
      <c r="A67" s="269" t="s">
        <v>2147</v>
      </c>
      <c r="B67" s="277"/>
      <c r="C67" s="278"/>
    </row>
    <row r="68" ht="20.1" customHeight="1" spans="1:3">
      <c r="A68" s="268" t="s">
        <v>74</v>
      </c>
      <c r="B68" s="273">
        <f>SUM(B69:B72)</f>
        <v>0</v>
      </c>
      <c r="C68" s="274"/>
    </row>
    <row r="69" ht="20.1" customHeight="1" spans="1:3">
      <c r="A69" s="269" t="s">
        <v>2148</v>
      </c>
      <c r="B69" s="277"/>
      <c r="C69" s="278"/>
    </row>
    <row r="70" ht="20.1" customHeight="1" spans="1:3">
      <c r="A70" s="269" t="s">
        <v>86</v>
      </c>
      <c r="B70" s="277"/>
      <c r="C70" s="278"/>
    </row>
    <row r="71" ht="20.1" customHeight="1" spans="1:3">
      <c r="A71" s="269" t="s">
        <v>2149</v>
      </c>
      <c r="B71" s="241"/>
      <c r="C71" s="279"/>
    </row>
    <row r="72" ht="20.1" customHeight="1" spans="1:3">
      <c r="A72" s="269" t="s">
        <v>82</v>
      </c>
      <c r="B72" s="277"/>
      <c r="C72" s="278"/>
    </row>
    <row r="73" ht="20.1" customHeight="1" spans="1:3">
      <c r="A73" s="268" t="s">
        <v>1297</v>
      </c>
      <c r="B73" s="273">
        <f>SUM(B74:B75)</f>
        <v>4700</v>
      </c>
      <c r="C73" s="274"/>
    </row>
    <row r="74" ht="20.1" customHeight="1" spans="1:3">
      <c r="A74" s="269" t="s">
        <v>2064</v>
      </c>
      <c r="B74" s="277">
        <v>4700</v>
      </c>
      <c r="C74" s="278"/>
    </row>
    <row r="75" ht="20.1" customHeight="1" spans="1:3">
      <c r="A75" s="269" t="s">
        <v>2150</v>
      </c>
      <c r="B75" s="277"/>
      <c r="C75" s="278"/>
    </row>
    <row r="76" ht="20.1" customHeight="1" spans="1:3">
      <c r="A76" s="268" t="s">
        <v>1299</v>
      </c>
      <c r="B76" s="273">
        <f>SUM(B77:B80)</f>
        <v>648.5</v>
      </c>
      <c r="C76" s="274"/>
    </row>
    <row r="77" ht="20.1" customHeight="1" spans="1:3">
      <c r="A77" s="269" t="s">
        <v>2151</v>
      </c>
      <c r="B77" s="277"/>
      <c r="C77" s="278"/>
    </row>
    <row r="78" ht="20.1" customHeight="1" spans="1:3">
      <c r="A78" s="269" t="s">
        <v>2152</v>
      </c>
      <c r="B78" s="277"/>
      <c r="C78" s="278"/>
    </row>
    <row r="79" ht="20.1" customHeight="1" spans="1:3">
      <c r="A79" s="269" t="s">
        <v>2153</v>
      </c>
      <c r="B79" s="277"/>
      <c r="C79" s="278"/>
    </row>
    <row r="80" ht="20.1" customHeight="1" spans="1:3">
      <c r="A80" s="269" t="s">
        <v>1299</v>
      </c>
      <c r="B80" s="277">
        <v>648.5</v>
      </c>
      <c r="C80" s="278"/>
    </row>
  </sheetData>
  <mergeCells count="1">
    <mergeCell ref="A2:B2"/>
  </mergeCells>
  <printOptions horizontalCentered="1"/>
  <pageMargins left="0.39" right="0.39" top="0.59" bottom="0.79" header="0.39" footer="0.39"/>
  <pageSetup paperSize="9" firstPageNumber="90" fitToHeight="3" orientation="portrait" useFirstPageNumber="1" horizontalDpi="600" verticalDpi="600"/>
  <headerFooter alignWithMargins="0">
    <oddFooter>&amp;C— &amp;P —</oddFooter>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pageSetUpPr fitToPage="1"/>
  </sheetPr>
  <dimension ref="A1:B29"/>
  <sheetViews>
    <sheetView zoomScaleSheetLayoutView="60" workbookViewId="0">
      <selection activeCell="G12" sqref="G12"/>
    </sheetView>
  </sheetViews>
  <sheetFormatPr defaultColWidth="9" defaultRowHeight="14.25" outlineLevelCol="1"/>
  <cols>
    <col min="1" max="1" width="45.625" style="261" customWidth="1"/>
    <col min="2" max="2" width="25.625" style="221" customWidth="1"/>
    <col min="3" max="16384" width="9" style="128"/>
  </cols>
  <sheetData>
    <row r="1" ht="20.1" customHeight="1" spans="1:1">
      <c r="A1" s="262" t="s">
        <v>2154</v>
      </c>
    </row>
    <row r="2" ht="60" customHeight="1" spans="1:2">
      <c r="A2" s="263" t="s">
        <v>2155</v>
      </c>
      <c r="B2" s="114"/>
    </row>
    <row r="3" ht="20.1" customHeight="1" spans="1:2">
      <c r="A3" s="264"/>
      <c r="B3" s="59" t="s">
        <v>4</v>
      </c>
    </row>
    <row r="4" ht="35.1" customHeight="1" spans="1:2">
      <c r="A4" s="6" t="s">
        <v>2156</v>
      </c>
      <c r="B4" s="265" t="s">
        <v>1510</v>
      </c>
    </row>
    <row r="5" ht="24.95" customHeight="1" spans="1:2">
      <c r="A5" s="266" t="s">
        <v>1660</v>
      </c>
      <c r="B5" s="267"/>
    </row>
    <row r="6" s="169" customFormat="1" ht="24.95" customHeight="1" spans="1:2">
      <c r="A6" s="268" t="s">
        <v>1308</v>
      </c>
      <c r="B6" s="267"/>
    </row>
    <row r="7" ht="24.95" customHeight="1" spans="1:2">
      <c r="A7" s="269" t="s">
        <v>1309</v>
      </c>
      <c r="B7" s="270"/>
    </row>
    <row r="8" ht="24.95" customHeight="1" spans="1:2">
      <c r="A8" s="269" t="s">
        <v>1310</v>
      </c>
      <c r="B8" s="270"/>
    </row>
    <row r="9" ht="24.95" customHeight="1" spans="1:2">
      <c r="A9" s="269" t="s">
        <v>1311</v>
      </c>
      <c r="B9" s="270"/>
    </row>
    <row r="10" ht="24.95" customHeight="1" spans="1:2">
      <c r="A10" s="269" t="s">
        <v>1312</v>
      </c>
      <c r="B10" s="270"/>
    </row>
    <row r="11" ht="24.95" customHeight="1" spans="1:2">
      <c r="A11" s="269" t="s">
        <v>1313</v>
      </c>
      <c r="B11" s="270"/>
    </row>
    <row r="12" s="169" customFormat="1" ht="24.95" customHeight="1" spans="1:2">
      <c r="A12" s="269" t="s">
        <v>1314</v>
      </c>
      <c r="B12" s="270"/>
    </row>
    <row r="13" ht="24.95" customHeight="1" spans="1:2">
      <c r="A13" s="269" t="s">
        <v>1315</v>
      </c>
      <c r="B13" s="270"/>
    </row>
    <row r="14" ht="24.95" customHeight="1" spans="1:2">
      <c r="A14" s="269" t="s">
        <v>1316</v>
      </c>
      <c r="B14" s="270"/>
    </row>
    <row r="15" ht="24.95" customHeight="1" spans="1:2">
      <c r="A15" s="269" t="s">
        <v>1317</v>
      </c>
      <c r="B15" s="270"/>
    </row>
    <row r="16" ht="24.95" customHeight="1" spans="1:2">
      <c r="A16" s="269" t="s">
        <v>1318</v>
      </c>
      <c r="B16" s="270"/>
    </row>
    <row r="17" ht="24.95" customHeight="1" spans="1:2">
      <c r="A17" s="269" t="s">
        <v>1319</v>
      </c>
      <c r="B17" s="270"/>
    </row>
    <row r="18" s="128" customFormat="1" ht="24.95" customHeight="1" spans="1:2">
      <c r="A18" s="269" t="s">
        <v>1320</v>
      </c>
      <c r="B18" s="270"/>
    </row>
    <row r="19" s="128" customFormat="1" ht="24.95" customHeight="1" spans="1:2">
      <c r="A19" s="269" t="s">
        <v>1321</v>
      </c>
      <c r="B19" s="270"/>
    </row>
    <row r="20" s="128" customFormat="1" ht="24.95" customHeight="1" spans="1:2">
      <c r="A20" s="269" t="s">
        <v>2157</v>
      </c>
      <c r="B20" s="270"/>
    </row>
    <row r="21" ht="24.95" customHeight="1" spans="1:2">
      <c r="A21" s="269" t="s">
        <v>1323</v>
      </c>
      <c r="B21" s="270"/>
    </row>
    <row r="22" ht="24.95" customHeight="1" spans="1:2">
      <c r="A22" s="269" t="s">
        <v>1324</v>
      </c>
      <c r="B22" s="270"/>
    </row>
    <row r="23" ht="24.95" customHeight="1" spans="1:2">
      <c r="A23" s="269" t="s">
        <v>1325</v>
      </c>
      <c r="B23" s="270"/>
    </row>
    <row r="24" ht="24.95" customHeight="1" spans="1:2">
      <c r="A24" s="269" t="s">
        <v>1326</v>
      </c>
      <c r="B24" s="270"/>
    </row>
    <row r="25" ht="24.95" customHeight="1" spans="1:2">
      <c r="A25" s="269" t="s">
        <v>1327</v>
      </c>
      <c r="B25" s="270"/>
    </row>
    <row r="26" ht="24.95" customHeight="1" spans="1:2">
      <c r="A26" s="269" t="s">
        <v>1328</v>
      </c>
      <c r="B26" s="270"/>
    </row>
    <row r="27" s="128" customFormat="1" ht="24.95" customHeight="1" spans="1:2">
      <c r="A27" s="269" t="s">
        <v>1299</v>
      </c>
      <c r="B27" s="270"/>
    </row>
    <row r="28" ht="24.95" customHeight="1" spans="1:2">
      <c r="A28" s="268" t="s">
        <v>1329</v>
      </c>
      <c r="B28" s="267"/>
    </row>
    <row r="29" spans="1:1">
      <c r="A29" s="261" t="s">
        <v>2158</v>
      </c>
    </row>
  </sheetData>
  <mergeCells count="1">
    <mergeCell ref="A2:B2"/>
  </mergeCells>
  <printOptions horizontalCentered="1"/>
  <pageMargins left="0.39" right="0.39" top="0.59" bottom="0.79" header="0.39" footer="0.39"/>
  <pageSetup paperSize="9" scale="98" firstPageNumber="95" orientation="portrait" useFirstPageNumber="1" horizontalDpi="600" verticalDpi="600"/>
  <headerFooter>
    <oddFooter>&amp;C— &amp;P —</oddFooter>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zoomScaleSheetLayoutView="60" workbookViewId="0">
      <selection activeCell="D27" sqref="D27"/>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2159</v>
      </c>
      <c r="B11" s="149"/>
      <c r="C11" s="149"/>
      <c r="D11" s="149"/>
      <c r="E11" s="149"/>
      <c r="F11" s="149"/>
      <c r="G11" s="149"/>
    </row>
    <row r="14" ht="46.5" spans="1:1">
      <c r="A14" s="150" t="s">
        <v>1347</v>
      </c>
    </row>
    <row r="33" spans="4:4">
      <c r="D33" s="151"/>
    </row>
  </sheetData>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77"/>
  <sheetViews>
    <sheetView showGridLines="0" showZeros="0" zoomScaleSheetLayoutView="60" workbookViewId="0">
      <pane xSplit="1" ySplit="4" topLeftCell="B21" activePane="bottomRight" state="frozen"/>
      <selection/>
      <selection pane="topRight"/>
      <selection pane="bottomLeft"/>
      <selection pane="bottomRight" activeCell="A2" sqref="A2:E2"/>
    </sheetView>
  </sheetViews>
  <sheetFormatPr defaultColWidth="8.75" defaultRowHeight="14.25" outlineLevelCol="4"/>
  <cols>
    <col min="1" max="1" width="35.625" style="523" customWidth="1"/>
    <col min="2" max="4" width="12.625" style="523" customWidth="1"/>
    <col min="5" max="5" width="11.875" style="523" customWidth="1"/>
    <col min="6" max="7" width="9.5" style="523"/>
    <col min="8" max="243" width="8.75" style="523"/>
    <col min="244" max="16384" width="8.75" style="128"/>
  </cols>
  <sheetData>
    <row r="1" ht="20.1" customHeight="1" spans="1:1">
      <c r="A1" s="522" t="s">
        <v>121</v>
      </c>
    </row>
    <row r="2" ht="39.95" customHeight="1" spans="1:5">
      <c r="A2" s="524" t="s">
        <v>122</v>
      </c>
      <c r="B2" s="524"/>
      <c r="C2" s="524"/>
      <c r="D2" s="524"/>
      <c r="E2" s="524"/>
    </row>
    <row r="3" ht="20.1" customHeight="1" spans="1:5">
      <c r="A3" s="525"/>
      <c r="B3" s="525"/>
      <c r="C3" s="526"/>
      <c r="D3" s="526"/>
      <c r="E3" s="527" t="s">
        <v>4</v>
      </c>
    </row>
    <row r="4" s="521" customFormat="1" ht="35.1" customHeight="1" spans="1:5">
      <c r="A4" s="6" t="s">
        <v>5</v>
      </c>
      <c r="B4" s="173" t="s">
        <v>6</v>
      </c>
      <c r="C4" s="173" t="s">
        <v>7</v>
      </c>
      <c r="D4" s="173" t="s">
        <v>8</v>
      </c>
      <c r="E4" s="528" t="s">
        <v>10</v>
      </c>
    </row>
    <row r="5" s="522" customFormat="1" ht="24.95" customHeight="1" spans="1:5">
      <c r="A5" s="529" t="s">
        <v>123</v>
      </c>
      <c r="B5" s="530">
        <f>SUM(B6,B18,B27,B38,B49,B60,B71,B79,B88,B101,B110,B121,B133,B140,B148,B154,B161,B168,B175,B182,B189,B197,B203,B209,B216,B231)</f>
        <v>15896</v>
      </c>
      <c r="C5" s="530">
        <f>SUM(C6,C18,C27,C38,C49,C60,C71,C79,C88,C101,C110,C121,C133,C140,C148,C154,C161,C168,C175,C182,C189,C197,C203,C209,C216,C231)</f>
        <v>28351</v>
      </c>
      <c r="D5" s="530">
        <f>SUM(D6,D18,D27,D38,D49,D60,D71,D79,D88,D101,D110,D121,D133,D140,D148,D154,D161,D168,D175,D182,D189,D197,D203,D209,D216,D231)</f>
        <v>28052</v>
      </c>
      <c r="E5" s="531"/>
    </row>
    <row r="6" s="522" customFormat="1" ht="24.95" customHeight="1" spans="1:5">
      <c r="A6" s="532" t="s">
        <v>124</v>
      </c>
      <c r="B6" s="533">
        <f>SUM(B7:B17)</f>
        <v>819</v>
      </c>
      <c r="C6" s="533">
        <f>SUM(C7:C17)</f>
        <v>1574</v>
      </c>
      <c r="D6" s="533">
        <f>SUM(D7:D17)</f>
        <v>1574</v>
      </c>
      <c r="E6" s="534"/>
    </row>
    <row r="7" s="522" customFormat="1" ht="24.95" customHeight="1" spans="1:5">
      <c r="A7" s="532" t="s">
        <v>125</v>
      </c>
      <c r="B7" s="338">
        <v>522</v>
      </c>
      <c r="C7" s="533">
        <v>892</v>
      </c>
      <c r="D7" s="533">
        <v>892</v>
      </c>
      <c r="E7" s="534"/>
    </row>
    <row r="8" s="522" customFormat="1" ht="24.95" customHeight="1" spans="1:5">
      <c r="A8" s="532" t="s">
        <v>126</v>
      </c>
      <c r="B8" s="338">
        <v>110</v>
      </c>
      <c r="C8" s="533">
        <v>80</v>
      </c>
      <c r="D8" s="533">
        <v>80</v>
      </c>
      <c r="E8" s="534"/>
    </row>
    <row r="9" s="522" customFormat="1" ht="24.95" customHeight="1" spans="1:5">
      <c r="A9" s="535" t="s">
        <v>127</v>
      </c>
      <c r="B9" s="338"/>
      <c r="C9" s="533">
        <v>0</v>
      </c>
      <c r="D9" s="533">
        <v>0</v>
      </c>
      <c r="E9" s="534"/>
    </row>
    <row r="10" s="522" customFormat="1" ht="24.95" customHeight="1" spans="1:5">
      <c r="A10" s="535" t="s">
        <v>128</v>
      </c>
      <c r="B10" s="338">
        <v>133</v>
      </c>
      <c r="C10" s="533">
        <v>280</v>
      </c>
      <c r="D10" s="533">
        <v>280</v>
      </c>
      <c r="E10" s="534"/>
    </row>
    <row r="11" s="522" customFormat="1" ht="24.95" customHeight="1" spans="1:5">
      <c r="A11" s="535" t="s">
        <v>129</v>
      </c>
      <c r="B11" s="338"/>
      <c r="C11" s="533">
        <v>0</v>
      </c>
      <c r="D11" s="533">
        <v>0</v>
      </c>
      <c r="E11" s="534"/>
    </row>
    <row r="12" s="522" customFormat="1" ht="24.95" customHeight="1" spans="1:5">
      <c r="A12" s="536" t="s">
        <v>130</v>
      </c>
      <c r="B12" s="338"/>
      <c r="C12" s="533">
        <v>0</v>
      </c>
      <c r="D12" s="533">
        <v>0</v>
      </c>
      <c r="E12" s="534"/>
    </row>
    <row r="13" s="522" customFormat="1" ht="24.95" customHeight="1" spans="1:5">
      <c r="A13" s="536" t="s">
        <v>131</v>
      </c>
      <c r="B13" s="338">
        <v>31</v>
      </c>
      <c r="C13" s="533">
        <v>26</v>
      </c>
      <c r="D13" s="533">
        <v>26</v>
      </c>
      <c r="E13" s="534"/>
    </row>
    <row r="14" s="522" customFormat="1" ht="24.95" customHeight="1" spans="1:5">
      <c r="A14" s="536" t="s">
        <v>132</v>
      </c>
      <c r="B14" s="338">
        <v>23</v>
      </c>
      <c r="C14" s="533">
        <v>80</v>
      </c>
      <c r="D14" s="533">
        <v>80</v>
      </c>
      <c r="E14" s="534"/>
    </row>
    <row r="15" s="522" customFormat="1" ht="24.95" customHeight="1" spans="1:5">
      <c r="A15" s="536" t="s">
        <v>133</v>
      </c>
      <c r="B15" s="338"/>
      <c r="C15" s="533">
        <v>0</v>
      </c>
      <c r="D15" s="533">
        <v>0</v>
      </c>
      <c r="E15" s="534"/>
    </row>
    <row r="16" s="522" customFormat="1" ht="24.95" customHeight="1" spans="1:5">
      <c r="A16" s="536" t="s">
        <v>134</v>
      </c>
      <c r="B16" s="338"/>
      <c r="C16" s="533">
        <v>32</v>
      </c>
      <c r="D16" s="533">
        <v>32</v>
      </c>
      <c r="E16" s="534"/>
    </row>
    <row r="17" s="522" customFormat="1" ht="24.95" customHeight="1" spans="1:5">
      <c r="A17" s="536" t="s">
        <v>135</v>
      </c>
      <c r="B17" s="338"/>
      <c r="C17" s="533">
        <v>184</v>
      </c>
      <c r="D17" s="533">
        <v>184</v>
      </c>
      <c r="E17" s="534"/>
    </row>
    <row r="18" s="522" customFormat="1" ht="24.95" customHeight="1" spans="1:5">
      <c r="A18" s="532" t="s">
        <v>136</v>
      </c>
      <c r="B18" s="533">
        <f>SUM(B19:B26)</f>
        <v>804</v>
      </c>
      <c r="C18" s="533">
        <f>SUM(C19:C26)</f>
        <v>1485</v>
      </c>
      <c r="D18" s="533">
        <f>SUM(D19:D26)</f>
        <v>1485</v>
      </c>
      <c r="E18" s="534"/>
    </row>
    <row r="19" s="522" customFormat="1" ht="24.95" customHeight="1" spans="1:5">
      <c r="A19" s="532" t="s">
        <v>125</v>
      </c>
      <c r="B19" s="338">
        <v>509</v>
      </c>
      <c r="C19" s="533">
        <v>972</v>
      </c>
      <c r="D19" s="533">
        <v>972</v>
      </c>
      <c r="E19" s="534"/>
    </row>
    <row r="20" s="522" customFormat="1" ht="24.95" customHeight="1" spans="1:5">
      <c r="A20" s="532" t="s">
        <v>126</v>
      </c>
      <c r="B20" s="338">
        <v>111</v>
      </c>
      <c r="C20" s="533">
        <v>165</v>
      </c>
      <c r="D20" s="533">
        <v>165</v>
      </c>
      <c r="E20" s="534"/>
    </row>
    <row r="21" s="522" customFormat="1" ht="24.95" customHeight="1" spans="1:5">
      <c r="A21" s="535" t="s">
        <v>127</v>
      </c>
      <c r="B21" s="338"/>
      <c r="C21" s="533">
        <v>0</v>
      </c>
      <c r="D21" s="533">
        <v>0</v>
      </c>
      <c r="E21" s="534"/>
    </row>
    <row r="22" s="522" customFormat="1" ht="24.95" customHeight="1" spans="1:5">
      <c r="A22" s="535" t="s">
        <v>137</v>
      </c>
      <c r="B22" s="338">
        <v>126</v>
      </c>
      <c r="C22" s="533">
        <v>205</v>
      </c>
      <c r="D22" s="533">
        <v>205</v>
      </c>
      <c r="E22" s="534"/>
    </row>
    <row r="23" s="522" customFormat="1" ht="24.95" customHeight="1" spans="1:5">
      <c r="A23" s="535" t="s">
        <v>138</v>
      </c>
      <c r="B23" s="338">
        <v>34</v>
      </c>
      <c r="C23" s="533">
        <v>40</v>
      </c>
      <c r="D23" s="533">
        <v>40</v>
      </c>
      <c r="E23" s="534"/>
    </row>
    <row r="24" s="522" customFormat="1" ht="24.95" customHeight="1" spans="1:5">
      <c r="A24" s="535" t="s">
        <v>139</v>
      </c>
      <c r="B24" s="338">
        <v>24</v>
      </c>
      <c r="C24" s="533">
        <v>50</v>
      </c>
      <c r="D24" s="533">
        <v>50</v>
      </c>
      <c r="E24" s="534"/>
    </row>
    <row r="25" s="522" customFormat="1" ht="24.95" customHeight="1" spans="1:5">
      <c r="A25" s="535" t="s">
        <v>134</v>
      </c>
      <c r="B25" s="338"/>
      <c r="C25" s="533">
        <v>45</v>
      </c>
      <c r="D25" s="533">
        <v>45</v>
      </c>
      <c r="E25" s="534"/>
    </row>
    <row r="26" s="522" customFormat="1" ht="24.95" customHeight="1" spans="1:5">
      <c r="A26" s="535" t="s">
        <v>140</v>
      </c>
      <c r="B26" s="338"/>
      <c r="C26" s="533">
        <v>8</v>
      </c>
      <c r="D26" s="533">
        <v>8</v>
      </c>
      <c r="E26" s="534"/>
    </row>
    <row r="27" s="522" customFormat="1" ht="24.95" customHeight="1" spans="1:5">
      <c r="A27" s="532" t="s">
        <v>141</v>
      </c>
      <c r="B27" s="533">
        <f>SUM(B28:B37)</f>
        <v>1642</v>
      </c>
      <c r="C27" s="533">
        <f>SUM(C28:C37)</f>
        <v>2978</v>
      </c>
      <c r="D27" s="533">
        <f>SUM(D28:D37)</f>
        <v>2978</v>
      </c>
      <c r="E27" s="534"/>
    </row>
    <row r="28" s="522" customFormat="1" ht="24.95" customHeight="1" spans="1:5">
      <c r="A28" s="532" t="s">
        <v>125</v>
      </c>
      <c r="B28" s="338">
        <v>960</v>
      </c>
      <c r="C28" s="533">
        <v>1344</v>
      </c>
      <c r="D28" s="533">
        <v>1344</v>
      </c>
      <c r="E28" s="534"/>
    </row>
    <row r="29" s="522" customFormat="1" ht="24.95" customHeight="1" spans="1:5">
      <c r="A29" s="532" t="s">
        <v>126</v>
      </c>
      <c r="B29" s="338">
        <v>541</v>
      </c>
      <c r="C29" s="533">
        <v>810</v>
      </c>
      <c r="D29" s="533">
        <v>810</v>
      </c>
      <c r="E29" s="534"/>
    </row>
    <row r="30" s="522" customFormat="1" ht="24.95" customHeight="1" spans="1:5">
      <c r="A30" s="535" t="s">
        <v>127</v>
      </c>
      <c r="B30" s="338"/>
      <c r="C30" s="533">
        <v>0</v>
      </c>
      <c r="D30" s="533">
        <v>0</v>
      </c>
      <c r="E30" s="534"/>
    </row>
    <row r="31" ht="24.95" customHeight="1" spans="1:5">
      <c r="A31" s="535" t="s">
        <v>142</v>
      </c>
      <c r="B31" s="338"/>
      <c r="C31" s="533">
        <v>0</v>
      </c>
      <c r="D31" s="533">
        <v>0</v>
      </c>
      <c r="E31" s="534"/>
    </row>
    <row r="32" spans="1:5">
      <c r="A32" s="535" t="s">
        <v>143</v>
      </c>
      <c r="B32" s="338"/>
      <c r="C32" s="533">
        <v>0</v>
      </c>
      <c r="D32" s="533">
        <v>0</v>
      </c>
      <c r="E32" s="537"/>
    </row>
    <row r="33" spans="1:5">
      <c r="A33" s="532" t="s">
        <v>144</v>
      </c>
      <c r="B33" s="338"/>
      <c r="C33" s="533">
        <v>0</v>
      </c>
      <c r="D33" s="533">
        <v>0</v>
      </c>
      <c r="E33" s="538"/>
    </row>
    <row r="34" spans="1:5">
      <c r="A34" s="532" t="s">
        <v>145</v>
      </c>
      <c r="B34" s="338">
        <v>141</v>
      </c>
      <c r="C34" s="533">
        <v>175</v>
      </c>
      <c r="D34" s="533">
        <v>175</v>
      </c>
      <c r="E34" s="537"/>
    </row>
    <row r="35" spans="1:5">
      <c r="A35" s="535" t="s">
        <v>146</v>
      </c>
      <c r="B35" s="338"/>
      <c r="C35" s="533">
        <v>0</v>
      </c>
      <c r="D35" s="533">
        <v>0</v>
      </c>
      <c r="E35" s="537"/>
    </row>
    <row r="36" spans="1:5">
      <c r="A36" s="535" t="s">
        <v>134</v>
      </c>
      <c r="B36" s="338"/>
      <c r="C36" s="533">
        <v>360</v>
      </c>
      <c r="D36" s="533">
        <v>360</v>
      </c>
      <c r="E36" s="537"/>
    </row>
    <row r="37" spans="1:5">
      <c r="A37" s="535" t="s">
        <v>147</v>
      </c>
      <c r="B37" s="338"/>
      <c r="C37" s="533">
        <v>289</v>
      </c>
      <c r="D37" s="533">
        <v>289</v>
      </c>
      <c r="E37" s="537"/>
    </row>
    <row r="38" spans="1:5">
      <c r="A38" s="532" t="s">
        <v>148</v>
      </c>
      <c r="B38" s="533">
        <f>SUM(B39:B48)</f>
        <v>792</v>
      </c>
      <c r="C38" s="533">
        <f>SUM(C39:C48)</f>
        <v>1508</v>
      </c>
      <c r="D38" s="533">
        <f>SUM(D39:D48)</f>
        <v>1508</v>
      </c>
      <c r="E38" s="537"/>
    </row>
    <row r="39" spans="1:5">
      <c r="A39" s="532" t="s">
        <v>125</v>
      </c>
      <c r="B39" s="338">
        <v>415</v>
      </c>
      <c r="C39" s="533">
        <v>811</v>
      </c>
      <c r="D39" s="533">
        <v>811</v>
      </c>
      <c r="E39" s="537"/>
    </row>
    <row r="40" spans="1:5">
      <c r="A40" s="532" t="s">
        <v>126</v>
      </c>
      <c r="B40" s="338">
        <v>119</v>
      </c>
      <c r="C40" s="533">
        <v>208</v>
      </c>
      <c r="D40" s="533">
        <v>208</v>
      </c>
      <c r="E40" s="537"/>
    </row>
    <row r="41" spans="1:5">
      <c r="A41" s="535" t="s">
        <v>127</v>
      </c>
      <c r="B41" s="338"/>
      <c r="C41" s="533">
        <v>0</v>
      </c>
      <c r="D41" s="533">
        <v>0</v>
      </c>
      <c r="E41" s="537"/>
    </row>
    <row r="42" spans="1:5">
      <c r="A42" s="535" t="s">
        <v>149</v>
      </c>
      <c r="B42" s="338">
        <v>21</v>
      </c>
      <c r="C42" s="533">
        <v>26</v>
      </c>
      <c r="D42" s="533">
        <v>26</v>
      </c>
      <c r="E42" s="537"/>
    </row>
    <row r="43" spans="1:5">
      <c r="A43" s="535" t="s">
        <v>150</v>
      </c>
      <c r="B43" s="338"/>
      <c r="C43" s="533">
        <v>0</v>
      </c>
      <c r="D43" s="533">
        <v>0</v>
      </c>
      <c r="E43" s="537"/>
    </row>
    <row r="44" spans="1:5">
      <c r="A44" s="532" t="s">
        <v>151</v>
      </c>
      <c r="B44" s="338"/>
      <c r="C44" s="533">
        <v>0</v>
      </c>
      <c r="D44" s="533">
        <v>0</v>
      </c>
      <c r="E44" s="537"/>
    </row>
    <row r="45" spans="1:5">
      <c r="A45" s="532" t="s">
        <v>152</v>
      </c>
      <c r="B45" s="338"/>
      <c r="C45" s="533">
        <v>0</v>
      </c>
      <c r="D45" s="533">
        <v>0</v>
      </c>
      <c r="E45" s="537"/>
    </row>
    <row r="46" spans="1:5">
      <c r="A46" s="532" t="s">
        <v>153</v>
      </c>
      <c r="B46" s="338">
        <v>6</v>
      </c>
      <c r="C46" s="533">
        <v>0</v>
      </c>
      <c r="D46" s="533">
        <v>0</v>
      </c>
      <c r="E46" s="537"/>
    </row>
    <row r="47" spans="1:5">
      <c r="A47" s="532" t="s">
        <v>134</v>
      </c>
      <c r="B47" s="338"/>
      <c r="C47" s="533">
        <v>0</v>
      </c>
      <c r="D47" s="533">
        <v>0</v>
      </c>
      <c r="E47" s="537"/>
    </row>
    <row r="48" spans="1:5">
      <c r="A48" s="535" t="s">
        <v>154</v>
      </c>
      <c r="B48" s="338">
        <v>231</v>
      </c>
      <c r="C48" s="533">
        <v>463</v>
      </c>
      <c r="D48" s="533">
        <v>463</v>
      </c>
      <c r="E48" s="537"/>
    </row>
    <row r="49" spans="1:5">
      <c r="A49" s="535" t="s">
        <v>155</v>
      </c>
      <c r="B49" s="533">
        <f>SUM(B50:B59)</f>
        <v>418</v>
      </c>
      <c r="C49" s="533">
        <f>SUM(C50:C59)</f>
        <v>537</v>
      </c>
      <c r="D49" s="533">
        <f>SUM(D50:D59)</f>
        <v>537</v>
      </c>
      <c r="E49" s="537"/>
    </row>
    <row r="50" spans="1:5">
      <c r="A50" s="535" t="s">
        <v>125</v>
      </c>
      <c r="B50" s="338">
        <v>205</v>
      </c>
      <c r="C50" s="533">
        <v>352</v>
      </c>
      <c r="D50" s="533">
        <v>352</v>
      </c>
      <c r="E50" s="537"/>
    </row>
    <row r="51" spans="1:5">
      <c r="A51" s="536" t="s">
        <v>126</v>
      </c>
      <c r="B51" s="338">
        <v>6</v>
      </c>
      <c r="C51" s="533">
        <v>20</v>
      </c>
      <c r="D51" s="533">
        <v>20</v>
      </c>
      <c r="E51" s="537"/>
    </row>
    <row r="52" spans="1:5">
      <c r="A52" s="532" t="s">
        <v>127</v>
      </c>
      <c r="B52" s="338"/>
      <c r="C52" s="533">
        <v>0</v>
      </c>
      <c r="D52" s="533">
        <v>0</v>
      </c>
      <c r="E52" s="537"/>
    </row>
    <row r="53" spans="1:5">
      <c r="A53" s="532" t="s">
        <v>156</v>
      </c>
      <c r="B53" s="338"/>
      <c r="C53" s="533">
        <v>0</v>
      </c>
      <c r="D53" s="533">
        <v>0</v>
      </c>
      <c r="E53" s="537"/>
    </row>
    <row r="54" spans="1:5">
      <c r="A54" s="532" t="s">
        <v>157</v>
      </c>
      <c r="B54" s="338">
        <v>30</v>
      </c>
      <c r="C54" s="533">
        <v>23</v>
      </c>
      <c r="D54" s="533">
        <v>23</v>
      </c>
      <c r="E54" s="537"/>
    </row>
    <row r="55" spans="1:5">
      <c r="A55" s="535" t="s">
        <v>158</v>
      </c>
      <c r="B55" s="338"/>
      <c r="C55" s="533">
        <v>0</v>
      </c>
      <c r="D55" s="533">
        <v>0</v>
      </c>
      <c r="E55" s="537"/>
    </row>
    <row r="56" spans="1:5">
      <c r="A56" s="535" t="s">
        <v>159</v>
      </c>
      <c r="B56" s="338">
        <v>106</v>
      </c>
      <c r="C56" s="533">
        <v>40</v>
      </c>
      <c r="D56" s="533">
        <v>40</v>
      </c>
      <c r="E56" s="537"/>
    </row>
    <row r="57" spans="1:5">
      <c r="A57" s="535" t="s">
        <v>160</v>
      </c>
      <c r="B57" s="338">
        <v>71</v>
      </c>
      <c r="C57" s="533">
        <v>74</v>
      </c>
      <c r="D57" s="533">
        <v>74</v>
      </c>
      <c r="E57" s="537"/>
    </row>
    <row r="58" spans="1:5">
      <c r="A58" s="532" t="s">
        <v>134</v>
      </c>
      <c r="B58" s="338"/>
      <c r="C58" s="533">
        <v>28</v>
      </c>
      <c r="D58" s="533">
        <v>28</v>
      </c>
      <c r="E58" s="537"/>
    </row>
    <row r="59" spans="1:5">
      <c r="A59" s="535" t="s">
        <v>161</v>
      </c>
      <c r="B59" s="338"/>
      <c r="C59" s="533">
        <v>0</v>
      </c>
      <c r="D59" s="533">
        <v>0</v>
      </c>
      <c r="E59" s="537"/>
    </row>
    <row r="60" spans="1:5">
      <c r="A60" s="532" t="s">
        <v>162</v>
      </c>
      <c r="B60" s="533">
        <f>SUM(B61:B70)</f>
        <v>1170</v>
      </c>
      <c r="C60" s="533">
        <f>SUM(C61:C70)</f>
        <v>2346</v>
      </c>
      <c r="D60" s="533">
        <f>SUM(D61:D70)</f>
        <v>2119</v>
      </c>
      <c r="E60" s="537"/>
    </row>
    <row r="61" spans="1:5">
      <c r="A61" s="535" t="s">
        <v>125</v>
      </c>
      <c r="B61" s="338">
        <v>297</v>
      </c>
      <c r="C61" s="533">
        <v>909</v>
      </c>
      <c r="D61" s="533">
        <v>909</v>
      </c>
      <c r="E61" s="537"/>
    </row>
    <row r="62" spans="1:5">
      <c r="A62" s="536" t="s">
        <v>126</v>
      </c>
      <c r="B62" s="338">
        <v>259</v>
      </c>
      <c r="C62" s="533">
        <v>70</v>
      </c>
      <c r="D62" s="533">
        <v>70</v>
      </c>
      <c r="E62" s="537"/>
    </row>
    <row r="63" spans="1:5">
      <c r="A63" s="536" t="s">
        <v>127</v>
      </c>
      <c r="B63" s="338"/>
      <c r="C63" s="533">
        <v>0</v>
      </c>
      <c r="D63" s="533">
        <v>0</v>
      </c>
      <c r="E63" s="537"/>
    </row>
    <row r="64" spans="1:5">
      <c r="A64" s="536" t="s">
        <v>163</v>
      </c>
      <c r="B64" s="338">
        <v>24</v>
      </c>
      <c r="C64" s="533">
        <v>45</v>
      </c>
      <c r="D64" s="533">
        <v>45</v>
      </c>
      <c r="E64" s="537"/>
    </row>
    <row r="65" spans="1:5">
      <c r="A65" s="536" t="s">
        <v>164</v>
      </c>
      <c r="B65" s="338">
        <v>13</v>
      </c>
      <c r="C65" s="533">
        <v>0</v>
      </c>
      <c r="D65" s="533">
        <v>0</v>
      </c>
      <c r="E65" s="537"/>
    </row>
    <row r="66" spans="1:5">
      <c r="A66" s="536" t="s">
        <v>165</v>
      </c>
      <c r="B66" s="338"/>
      <c r="C66" s="533">
        <v>56</v>
      </c>
      <c r="D66" s="533">
        <v>56</v>
      </c>
      <c r="E66" s="537"/>
    </row>
    <row r="67" spans="1:5">
      <c r="A67" s="532" t="s">
        <v>166</v>
      </c>
      <c r="B67" s="338">
        <v>58</v>
      </c>
      <c r="C67" s="533">
        <v>85</v>
      </c>
      <c r="D67" s="533">
        <v>85</v>
      </c>
      <c r="E67" s="537"/>
    </row>
    <row r="68" spans="1:5">
      <c r="A68" s="535" t="s">
        <v>167</v>
      </c>
      <c r="B68" s="338">
        <v>222</v>
      </c>
      <c r="C68" s="533">
        <v>946</v>
      </c>
      <c r="D68" s="533">
        <v>719</v>
      </c>
      <c r="E68" s="537"/>
    </row>
    <row r="69" spans="1:5">
      <c r="A69" s="535" t="s">
        <v>134</v>
      </c>
      <c r="B69" s="338">
        <v>164</v>
      </c>
      <c r="C69" s="533">
        <v>235</v>
      </c>
      <c r="D69" s="533">
        <v>235</v>
      </c>
      <c r="E69" s="537"/>
    </row>
    <row r="70" spans="1:5">
      <c r="A70" s="535" t="s">
        <v>168</v>
      </c>
      <c r="B70" s="338">
        <v>133</v>
      </c>
      <c r="C70" s="533">
        <v>0</v>
      </c>
      <c r="D70" s="533">
        <v>0</v>
      </c>
      <c r="E70" s="537"/>
    </row>
    <row r="71" spans="1:5">
      <c r="A71" s="532" t="s">
        <v>169</v>
      </c>
      <c r="B71" s="533">
        <f>SUM(B72:B78)</f>
        <v>1055</v>
      </c>
      <c r="C71" s="533">
        <f>SUM(C72:C78)</f>
        <v>791</v>
      </c>
      <c r="D71" s="533">
        <f>SUM(D72:D78)</f>
        <v>791</v>
      </c>
      <c r="E71" s="537"/>
    </row>
    <row r="72" spans="1:5">
      <c r="A72" s="532" t="s">
        <v>125</v>
      </c>
      <c r="B72" s="338">
        <v>1055</v>
      </c>
      <c r="C72" s="533">
        <v>520</v>
      </c>
      <c r="D72" s="533">
        <v>520</v>
      </c>
      <c r="E72" s="537"/>
    </row>
    <row r="73" spans="1:5">
      <c r="A73" s="532" t="s">
        <v>126</v>
      </c>
      <c r="B73" s="338"/>
      <c r="C73" s="533">
        <v>271</v>
      </c>
      <c r="D73" s="533">
        <v>271</v>
      </c>
      <c r="E73" s="537"/>
    </row>
    <row r="74" spans="1:5">
      <c r="A74" s="535" t="s">
        <v>127</v>
      </c>
      <c r="B74" s="338"/>
      <c r="C74" s="533">
        <v>0</v>
      </c>
      <c r="D74" s="533">
        <v>0</v>
      </c>
      <c r="E74" s="537"/>
    </row>
    <row r="75" spans="1:5">
      <c r="A75" s="532" t="s">
        <v>166</v>
      </c>
      <c r="B75" s="338"/>
      <c r="C75" s="533">
        <v>0</v>
      </c>
      <c r="D75" s="533">
        <v>0</v>
      </c>
      <c r="E75" s="537"/>
    </row>
    <row r="76" spans="1:5">
      <c r="A76" s="535" t="s">
        <v>170</v>
      </c>
      <c r="B76" s="338"/>
      <c r="C76" s="533">
        <v>0</v>
      </c>
      <c r="D76" s="533">
        <v>0</v>
      </c>
      <c r="E76" s="537"/>
    </row>
    <row r="77" spans="1:5">
      <c r="A77" s="535" t="s">
        <v>134</v>
      </c>
      <c r="B77" s="338"/>
      <c r="C77" s="533">
        <v>0</v>
      </c>
      <c r="D77" s="533">
        <v>0</v>
      </c>
      <c r="E77" s="537"/>
    </row>
    <row r="78" spans="1:5">
      <c r="A78" s="535" t="s">
        <v>171</v>
      </c>
      <c r="B78" s="338"/>
      <c r="C78" s="533">
        <v>0</v>
      </c>
      <c r="D78" s="533">
        <v>0</v>
      </c>
      <c r="E78" s="537"/>
    </row>
    <row r="79" spans="1:5">
      <c r="A79" s="535" t="s">
        <v>172</v>
      </c>
      <c r="B79" s="533">
        <f>SUM(B80:B87)</f>
        <v>491</v>
      </c>
      <c r="C79" s="533">
        <f>SUM(C80:C87)</f>
        <v>986</v>
      </c>
      <c r="D79" s="533">
        <f>SUM(D80:D87)</f>
        <v>986</v>
      </c>
      <c r="E79" s="537"/>
    </row>
    <row r="80" spans="1:5">
      <c r="A80" s="532" t="s">
        <v>125</v>
      </c>
      <c r="B80" s="338">
        <v>265</v>
      </c>
      <c r="C80" s="533">
        <v>418</v>
      </c>
      <c r="D80" s="533">
        <v>418</v>
      </c>
      <c r="E80" s="537"/>
    </row>
    <row r="81" spans="1:5">
      <c r="A81" s="532" t="s">
        <v>126</v>
      </c>
      <c r="B81" s="338">
        <v>6</v>
      </c>
      <c r="C81" s="533">
        <v>21</v>
      </c>
      <c r="D81" s="533">
        <v>21</v>
      </c>
      <c r="E81" s="537"/>
    </row>
    <row r="82" spans="1:5">
      <c r="A82" s="532" t="s">
        <v>127</v>
      </c>
      <c r="B82" s="338"/>
      <c r="C82" s="533">
        <v>0</v>
      </c>
      <c r="D82" s="533">
        <v>0</v>
      </c>
      <c r="E82" s="537"/>
    </row>
    <row r="83" spans="1:5">
      <c r="A83" s="535" t="s">
        <v>173</v>
      </c>
      <c r="B83" s="338">
        <v>81</v>
      </c>
      <c r="C83" s="533">
        <v>138</v>
      </c>
      <c r="D83" s="533">
        <v>138</v>
      </c>
      <c r="E83" s="537"/>
    </row>
    <row r="84" spans="1:5">
      <c r="A84" s="535" t="s">
        <v>174</v>
      </c>
      <c r="B84" s="338">
        <v>131</v>
      </c>
      <c r="C84" s="533">
        <v>0</v>
      </c>
      <c r="D84" s="533">
        <v>0</v>
      </c>
      <c r="E84" s="537"/>
    </row>
    <row r="85" spans="1:5">
      <c r="A85" s="535" t="s">
        <v>166</v>
      </c>
      <c r="B85" s="338">
        <v>6</v>
      </c>
      <c r="C85" s="533">
        <v>40</v>
      </c>
      <c r="D85" s="533">
        <v>40</v>
      </c>
      <c r="E85" s="537"/>
    </row>
    <row r="86" spans="1:5">
      <c r="A86" s="535" t="s">
        <v>134</v>
      </c>
      <c r="B86" s="338">
        <v>2</v>
      </c>
      <c r="C86" s="533">
        <v>69</v>
      </c>
      <c r="D86" s="533">
        <v>69</v>
      </c>
      <c r="E86" s="537"/>
    </row>
    <row r="87" spans="1:5">
      <c r="A87" s="536" t="s">
        <v>175</v>
      </c>
      <c r="B87" s="338"/>
      <c r="C87" s="533">
        <v>300</v>
      </c>
      <c r="D87" s="533">
        <v>300</v>
      </c>
      <c r="E87" s="537"/>
    </row>
    <row r="88" spans="1:5">
      <c r="A88" s="532" t="s">
        <v>176</v>
      </c>
      <c r="B88" s="533"/>
      <c r="C88" s="533">
        <f>SUM(C89:C100)</f>
        <v>0</v>
      </c>
      <c r="D88" s="533">
        <f>SUM(D89:D100)</f>
        <v>0</v>
      </c>
      <c r="E88" s="537"/>
    </row>
    <row r="89" spans="1:5">
      <c r="A89" s="532" t="s">
        <v>125</v>
      </c>
      <c r="B89" s="338"/>
      <c r="C89" s="533">
        <v>0</v>
      </c>
      <c r="D89" s="533">
        <v>0</v>
      </c>
      <c r="E89" s="537"/>
    </row>
    <row r="90" spans="1:5">
      <c r="A90" s="535" t="s">
        <v>126</v>
      </c>
      <c r="B90" s="338"/>
      <c r="C90" s="533">
        <v>0</v>
      </c>
      <c r="D90" s="533">
        <v>0</v>
      </c>
      <c r="E90" s="537"/>
    </row>
    <row r="91" spans="1:5">
      <c r="A91" s="535" t="s">
        <v>127</v>
      </c>
      <c r="B91" s="338"/>
      <c r="C91" s="533">
        <v>0</v>
      </c>
      <c r="D91" s="533">
        <v>0</v>
      </c>
      <c r="E91" s="537"/>
    </row>
    <row r="92" spans="1:5">
      <c r="A92" s="532" t="s">
        <v>177</v>
      </c>
      <c r="B92" s="338"/>
      <c r="C92" s="533">
        <v>0</v>
      </c>
      <c r="D92" s="533">
        <v>0</v>
      </c>
      <c r="E92" s="537"/>
    </row>
    <row r="93" spans="1:5">
      <c r="A93" s="532" t="s">
        <v>178</v>
      </c>
      <c r="B93" s="338"/>
      <c r="C93" s="533">
        <v>0</v>
      </c>
      <c r="D93" s="533">
        <v>0</v>
      </c>
      <c r="E93" s="537"/>
    </row>
    <row r="94" spans="1:5">
      <c r="A94" s="532" t="s">
        <v>166</v>
      </c>
      <c r="B94" s="338"/>
      <c r="C94" s="533">
        <v>0</v>
      </c>
      <c r="D94" s="533">
        <v>0</v>
      </c>
      <c r="E94" s="537"/>
    </row>
    <row r="95" spans="1:5">
      <c r="A95" s="532" t="s">
        <v>179</v>
      </c>
      <c r="B95" s="338"/>
      <c r="C95" s="533">
        <v>0</v>
      </c>
      <c r="D95" s="533">
        <v>0</v>
      </c>
      <c r="E95" s="537"/>
    </row>
    <row r="96" spans="1:5">
      <c r="A96" s="532" t="s">
        <v>180</v>
      </c>
      <c r="B96" s="338"/>
      <c r="C96" s="533">
        <v>0</v>
      </c>
      <c r="D96" s="533">
        <v>0</v>
      </c>
      <c r="E96" s="537"/>
    </row>
    <row r="97" spans="1:5">
      <c r="A97" s="532" t="s">
        <v>181</v>
      </c>
      <c r="B97" s="338"/>
      <c r="C97" s="533">
        <v>0</v>
      </c>
      <c r="D97" s="533">
        <v>0</v>
      </c>
      <c r="E97" s="537"/>
    </row>
    <row r="98" spans="1:5">
      <c r="A98" s="532" t="s">
        <v>182</v>
      </c>
      <c r="B98" s="338"/>
      <c r="C98" s="533">
        <v>0</v>
      </c>
      <c r="D98" s="533">
        <v>0</v>
      </c>
      <c r="E98" s="537"/>
    </row>
    <row r="99" spans="1:5">
      <c r="A99" s="535" t="s">
        <v>134</v>
      </c>
      <c r="B99" s="338"/>
      <c r="C99" s="533">
        <v>0</v>
      </c>
      <c r="D99" s="533">
        <v>0</v>
      </c>
      <c r="E99" s="537"/>
    </row>
    <row r="100" spans="1:5">
      <c r="A100" s="535" t="s">
        <v>183</v>
      </c>
      <c r="B100" s="338"/>
      <c r="C100" s="533">
        <v>0</v>
      </c>
      <c r="D100" s="533">
        <v>0</v>
      </c>
      <c r="E100" s="537"/>
    </row>
    <row r="101" spans="1:5">
      <c r="A101" s="536" t="s">
        <v>184</v>
      </c>
      <c r="B101" s="533">
        <f>SUM(B102:B109)</f>
        <v>824</v>
      </c>
      <c r="C101" s="533">
        <f>SUM(C102:C109)</f>
        <v>1542</v>
      </c>
      <c r="D101" s="533">
        <f>SUM(D102:D109)</f>
        <v>1542</v>
      </c>
      <c r="E101" s="537"/>
    </row>
    <row r="102" spans="1:5">
      <c r="A102" s="532" t="s">
        <v>125</v>
      </c>
      <c r="B102" s="338">
        <v>543</v>
      </c>
      <c r="C102" s="533">
        <v>1114</v>
      </c>
      <c r="D102" s="533">
        <v>1114</v>
      </c>
      <c r="E102" s="537"/>
    </row>
    <row r="103" spans="1:5">
      <c r="A103" s="532" t="s">
        <v>126</v>
      </c>
      <c r="B103" s="338">
        <v>134</v>
      </c>
      <c r="C103" s="533">
        <v>225</v>
      </c>
      <c r="D103" s="533">
        <v>225</v>
      </c>
      <c r="E103" s="537"/>
    </row>
    <row r="104" spans="1:5">
      <c r="A104" s="532" t="s">
        <v>127</v>
      </c>
      <c r="B104" s="537"/>
      <c r="C104" s="533">
        <v>0</v>
      </c>
      <c r="D104" s="533">
        <v>0</v>
      </c>
      <c r="E104" s="537"/>
    </row>
    <row r="105" spans="1:5">
      <c r="A105" s="535" t="s">
        <v>185</v>
      </c>
      <c r="B105" s="338">
        <v>133</v>
      </c>
      <c r="C105" s="533">
        <v>150</v>
      </c>
      <c r="D105" s="533">
        <v>150</v>
      </c>
      <c r="E105" s="537"/>
    </row>
    <row r="106" spans="1:5">
      <c r="A106" s="535" t="s">
        <v>186</v>
      </c>
      <c r="B106" s="537"/>
      <c r="C106" s="533">
        <v>0</v>
      </c>
      <c r="D106" s="533">
        <v>0</v>
      </c>
      <c r="E106" s="537"/>
    </row>
    <row r="107" spans="1:5">
      <c r="A107" s="535" t="s">
        <v>187</v>
      </c>
      <c r="B107" s="338"/>
      <c r="C107" s="533">
        <v>2</v>
      </c>
      <c r="D107" s="533">
        <v>2</v>
      </c>
      <c r="E107" s="537"/>
    </row>
    <row r="108" spans="1:5">
      <c r="A108" s="532" t="s">
        <v>134</v>
      </c>
      <c r="B108" s="338"/>
      <c r="C108" s="533">
        <v>51</v>
      </c>
      <c r="D108" s="533">
        <v>51</v>
      </c>
      <c r="E108" s="537"/>
    </row>
    <row r="109" spans="1:5">
      <c r="A109" s="532" t="s">
        <v>188</v>
      </c>
      <c r="B109" s="338">
        <v>14</v>
      </c>
      <c r="C109" s="533">
        <v>0</v>
      </c>
      <c r="D109" s="533">
        <v>0</v>
      </c>
      <c r="E109" s="537"/>
    </row>
    <row r="110" spans="1:5">
      <c r="A110" s="536" t="s">
        <v>189</v>
      </c>
      <c r="B110" s="533">
        <f>SUM(B111:B120)</f>
        <v>945</v>
      </c>
      <c r="C110" s="533">
        <f>SUM(C111:C120)</f>
        <v>3603</v>
      </c>
      <c r="D110" s="533">
        <f>SUM(D111:D120)</f>
        <v>3603</v>
      </c>
      <c r="E110" s="537"/>
    </row>
    <row r="111" spans="1:5">
      <c r="A111" s="532" t="s">
        <v>125</v>
      </c>
      <c r="B111" s="338">
        <v>225</v>
      </c>
      <c r="C111" s="533">
        <v>531</v>
      </c>
      <c r="D111" s="533">
        <v>531</v>
      </c>
      <c r="E111" s="537"/>
    </row>
    <row r="112" spans="1:5">
      <c r="A112" s="532" t="s">
        <v>126</v>
      </c>
      <c r="B112" s="338">
        <v>5</v>
      </c>
      <c r="C112" s="533">
        <v>57</v>
      </c>
      <c r="D112" s="533">
        <v>57</v>
      </c>
      <c r="E112" s="537"/>
    </row>
    <row r="113" spans="1:5">
      <c r="A113" s="532" t="s">
        <v>127</v>
      </c>
      <c r="B113" s="338"/>
      <c r="C113" s="533">
        <v>0</v>
      </c>
      <c r="D113" s="533">
        <v>0</v>
      </c>
      <c r="E113" s="537"/>
    </row>
    <row r="114" spans="1:5">
      <c r="A114" s="535" t="s">
        <v>190</v>
      </c>
      <c r="B114" s="338">
        <v>55</v>
      </c>
      <c r="C114" s="533">
        <v>0</v>
      </c>
      <c r="D114" s="533">
        <v>0</v>
      </c>
      <c r="E114" s="537"/>
    </row>
    <row r="115" spans="1:5">
      <c r="A115" s="535" t="s">
        <v>191</v>
      </c>
      <c r="B115" s="338"/>
      <c r="C115" s="533">
        <v>0</v>
      </c>
      <c r="D115" s="533">
        <v>0</v>
      </c>
      <c r="E115" s="537"/>
    </row>
    <row r="116" spans="1:5">
      <c r="A116" s="535" t="s">
        <v>192</v>
      </c>
      <c r="B116" s="338">
        <v>2</v>
      </c>
      <c r="C116" s="533">
        <v>0</v>
      </c>
      <c r="D116" s="533">
        <v>0</v>
      </c>
      <c r="E116" s="537"/>
    </row>
    <row r="117" spans="1:5">
      <c r="A117" s="532" t="s">
        <v>193</v>
      </c>
      <c r="B117" s="338">
        <v>138</v>
      </c>
      <c r="C117" s="533">
        <v>297</v>
      </c>
      <c r="D117" s="533">
        <v>297</v>
      </c>
      <c r="E117" s="537"/>
    </row>
    <row r="118" spans="1:5">
      <c r="A118" s="532" t="s">
        <v>194</v>
      </c>
      <c r="B118" s="338">
        <v>319</v>
      </c>
      <c r="C118" s="533">
        <v>2165</v>
      </c>
      <c r="D118" s="533">
        <v>2165</v>
      </c>
      <c r="E118" s="537"/>
    </row>
    <row r="119" spans="1:5">
      <c r="A119" s="532" t="s">
        <v>134</v>
      </c>
      <c r="B119" s="338">
        <v>36</v>
      </c>
      <c r="C119" s="533">
        <v>110</v>
      </c>
      <c r="D119" s="533">
        <v>110</v>
      </c>
      <c r="E119" s="537"/>
    </row>
    <row r="120" spans="1:5">
      <c r="A120" s="535" t="s">
        <v>195</v>
      </c>
      <c r="B120" s="338">
        <v>165</v>
      </c>
      <c r="C120" s="533">
        <v>443</v>
      </c>
      <c r="D120" s="533">
        <v>443</v>
      </c>
      <c r="E120" s="537"/>
    </row>
    <row r="121" spans="1:5">
      <c r="A121" s="535" t="s">
        <v>196</v>
      </c>
      <c r="B121" s="533">
        <f>SUM(B122:B132)</f>
        <v>10</v>
      </c>
      <c r="C121" s="533">
        <f>SUM(C122:C132)</f>
        <v>30</v>
      </c>
      <c r="D121" s="533">
        <f>SUM(D122:D132)</f>
        <v>30</v>
      </c>
      <c r="E121" s="537"/>
    </row>
    <row r="122" spans="1:5">
      <c r="A122" s="535" t="s">
        <v>125</v>
      </c>
      <c r="B122" s="338"/>
      <c r="C122" s="533">
        <v>0</v>
      </c>
      <c r="D122" s="533">
        <v>0</v>
      </c>
      <c r="E122" s="537"/>
    </row>
    <row r="123" spans="1:5">
      <c r="A123" s="536" t="s">
        <v>126</v>
      </c>
      <c r="B123" s="338"/>
      <c r="C123" s="533">
        <v>0</v>
      </c>
      <c r="D123" s="533">
        <v>0</v>
      </c>
      <c r="E123" s="537"/>
    </row>
    <row r="124" spans="1:5">
      <c r="A124" s="532" t="s">
        <v>127</v>
      </c>
      <c r="B124" s="338"/>
      <c r="C124" s="533">
        <v>0</v>
      </c>
      <c r="D124" s="533">
        <v>0</v>
      </c>
      <c r="E124" s="537"/>
    </row>
    <row r="125" spans="1:5">
      <c r="A125" s="532" t="s">
        <v>197</v>
      </c>
      <c r="B125" s="338"/>
      <c r="C125" s="533">
        <v>0</v>
      </c>
      <c r="D125" s="533">
        <v>0</v>
      </c>
      <c r="E125" s="537"/>
    </row>
    <row r="126" spans="1:5">
      <c r="A126" s="532" t="s">
        <v>198</v>
      </c>
      <c r="B126" s="338"/>
      <c r="C126" s="533">
        <v>0</v>
      </c>
      <c r="D126" s="533">
        <v>0</v>
      </c>
      <c r="E126" s="537"/>
    </row>
    <row r="127" spans="1:5">
      <c r="A127" s="535" t="s">
        <v>199</v>
      </c>
      <c r="B127" s="338"/>
      <c r="C127" s="533">
        <v>0</v>
      </c>
      <c r="D127" s="533">
        <v>0</v>
      </c>
      <c r="E127" s="537"/>
    </row>
    <row r="128" spans="1:5">
      <c r="A128" s="532" t="s">
        <v>200</v>
      </c>
      <c r="B128" s="338"/>
      <c r="C128" s="533">
        <v>0</v>
      </c>
      <c r="D128" s="533">
        <v>0</v>
      </c>
      <c r="E128" s="537"/>
    </row>
    <row r="129" spans="1:5">
      <c r="A129" s="532" t="s">
        <v>201</v>
      </c>
      <c r="B129" s="338"/>
      <c r="C129" s="533">
        <v>0</v>
      </c>
      <c r="D129" s="533">
        <v>0</v>
      </c>
      <c r="E129" s="537"/>
    </row>
    <row r="130" spans="1:5">
      <c r="A130" s="532" t="s">
        <v>202</v>
      </c>
      <c r="B130" s="338"/>
      <c r="C130" s="533">
        <v>0</v>
      </c>
      <c r="D130" s="533">
        <v>0</v>
      </c>
      <c r="E130" s="537"/>
    </row>
    <row r="131" spans="1:5">
      <c r="A131" s="532" t="s">
        <v>134</v>
      </c>
      <c r="B131" s="338"/>
      <c r="C131" s="533">
        <v>0</v>
      </c>
      <c r="D131" s="533">
        <v>0</v>
      </c>
      <c r="E131" s="537"/>
    </row>
    <row r="132" spans="1:5">
      <c r="A132" s="532" t="s">
        <v>203</v>
      </c>
      <c r="B132" s="338">
        <v>10</v>
      </c>
      <c r="C132" s="533">
        <v>30</v>
      </c>
      <c r="D132" s="533">
        <v>30</v>
      </c>
      <c r="E132" s="537"/>
    </row>
    <row r="133" spans="1:5">
      <c r="A133" s="532" t="s">
        <v>204</v>
      </c>
      <c r="B133" s="533">
        <f>SUM(B134:B139)</f>
        <v>0</v>
      </c>
      <c r="C133" s="533">
        <f>SUM(C134:C139)</f>
        <v>83</v>
      </c>
      <c r="D133" s="533">
        <f>SUM(D134:D139)</f>
        <v>83</v>
      </c>
      <c r="E133" s="537"/>
    </row>
    <row r="134" spans="1:5">
      <c r="A134" s="532" t="s">
        <v>125</v>
      </c>
      <c r="B134" s="338"/>
      <c r="C134" s="533">
        <v>0</v>
      </c>
      <c r="D134" s="533">
        <v>0</v>
      </c>
      <c r="E134" s="537"/>
    </row>
    <row r="135" spans="1:5">
      <c r="A135" s="532" t="s">
        <v>126</v>
      </c>
      <c r="B135" s="338"/>
      <c r="C135" s="533">
        <v>0</v>
      </c>
      <c r="D135" s="533">
        <v>0</v>
      </c>
      <c r="E135" s="537"/>
    </row>
    <row r="136" spans="1:5">
      <c r="A136" s="535" t="s">
        <v>127</v>
      </c>
      <c r="B136" s="338"/>
      <c r="C136" s="533">
        <v>0</v>
      </c>
      <c r="D136" s="533">
        <v>0</v>
      </c>
      <c r="E136" s="537"/>
    </row>
    <row r="137" spans="1:5">
      <c r="A137" s="535" t="s">
        <v>205</v>
      </c>
      <c r="B137" s="338"/>
      <c r="C137" s="533">
        <v>0</v>
      </c>
      <c r="D137" s="533">
        <v>0</v>
      </c>
      <c r="E137" s="537"/>
    </row>
    <row r="138" spans="1:5">
      <c r="A138" s="535" t="s">
        <v>134</v>
      </c>
      <c r="B138" s="338"/>
      <c r="C138" s="533">
        <v>0</v>
      </c>
      <c r="D138" s="533">
        <v>0</v>
      </c>
      <c r="E138" s="537"/>
    </row>
    <row r="139" spans="1:5">
      <c r="A139" s="536" t="s">
        <v>206</v>
      </c>
      <c r="B139" s="338"/>
      <c r="C139" s="533">
        <v>83</v>
      </c>
      <c r="D139" s="533">
        <v>83</v>
      </c>
      <c r="E139" s="537"/>
    </row>
    <row r="140" spans="1:5">
      <c r="A140" s="532" t="s">
        <v>207</v>
      </c>
      <c r="B140" s="533">
        <f>SUM(B141:B147)</f>
        <v>0</v>
      </c>
      <c r="C140" s="533">
        <f>SUM(C141:C147)</f>
        <v>0</v>
      </c>
      <c r="D140" s="533">
        <f>SUM(D141:D147)</f>
        <v>0</v>
      </c>
      <c r="E140" s="537"/>
    </row>
    <row r="141" spans="1:5">
      <c r="A141" s="532" t="s">
        <v>125</v>
      </c>
      <c r="B141" s="338"/>
      <c r="C141" s="533">
        <v>0</v>
      </c>
      <c r="D141" s="533">
        <v>0</v>
      </c>
      <c r="E141" s="537"/>
    </row>
    <row r="142" spans="1:5">
      <c r="A142" s="535" t="s">
        <v>126</v>
      </c>
      <c r="B142" s="338"/>
      <c r="C142" s="533">
        <v>0</v>
      </c>
      <c r="D142" s="533">
        <v>0</v>
      </c>
      <c r="E142" s="537"/>
    </row>
    <row r="143" spans="1:5">
      <c r="A143" s="535" t="s">
        <v>127</v>
      </c>
      <c r="B143" s="338"/>
      <c r="C143" s="533">
        <v>0</v>
      </c>
      <c r="D143" s="533">
        <v>0</v>
      </c>
      <c r="E143" s="537"/>
    </row>
    <row r="144" spans="1:5">
      <c r="A144" s="535" t="s">
        <v>208</v>
      </c>
      <c r="B144" s="338"/>
      <c r="C144" s="533">
        <v>0</v>
      </c>
      <c r="D144" s="533">
        <v>0</v>
      </c>
      <c r="E144" s="537"/>
    </row>
    <row r="145" spans="1:5">
      <c r="A145" s="536" t="s">
        <v>209</v>
      </c>
      <c r="B145" s="338"/>
      <c r="C145" s="533">
        <v>0</v>
      </c>
      <c r="D145" s="533">
        <v>0</v>
      </c>
      <c r="E145" s="537"/>
    </row>
    <row r="146" spans="1:5">
      <c r="A146" s="532" t="s">
        <v>134</v>
      </c>
      <c r="B146" s="338"/>
      <c r="C146" s="533">
        <v>0</v>
      </c>
      <c r="D146" s="533">
        <v>0</v>
      </c>
      <c r="E146" s="537"/>
    </row>
    <row r="147" spans="1:5">
      <c r="A147" s="532" t="s">
        <v>210</v>
      </c>
      <c r="B147" s="338"/>
      <c r="C147" s="533">
        <v>0</v>
      </c>
      <c r="D147" s="533">
        <v>0</v>
      </c>
      <c r="E147" s="537"/>
    </row>
    <row r="148" spans="1:5">
      <c r="A148" s="535" t="s">
        <v>211</v>
      </c>
      <c r="B148" s="533">
        <f>SUM(B149:B153)</f>
        <v>169</v>
      </c>
      <c r="C148" s="533">
        <f>SUM(C149:C153)</f>
        <v>306</v>
      </c>
      <c r="D148" s="533">
        <f>SUM(D149:D153)</f>
        <v>306</v>
      </c>
      <c r="E148" s="537"/>
    </row>
    <row r="149" spans="1:5">
      <c r="A149" s="535" t="s">
        <v>125</v>
      </c>
      <c r="B149" s="338">
        <v>108</v>
      </c>
      <c r="C149" s="533">
        <v>221</v>
      </c>
      <c r="D149" s="533">
        <v>221</v>
      </c>
      <c r="E149" s="537"/>
    </row>
    <row r="150" spans="1:5">
      <c r="A150" s="535" t="s">
        <v>126</v>
      </c>
      <c r="B150" s="338">
        <v>61</v>
      </c>
      <c r="C150" s="533">
        <v>85</v>
      </c>
      <c r="D150" s="533">
        <v>85</v>
      </c>
      <c r="E150" s="537"/>
    </row>
    <row r="151" spans="1:5">
      <c r="A151" s="532" t="s">
        <v>127</v>
      </c>
      <c r="B151" s="338"/>
      <c r="C151" s="533">
        <v>0</v>
      </c>
      <c r="D151" s="533">
        <v>0</v>
      </c>
      <c r="E151" s="537"/>
    </row>
    <row r="152" spans="1:5">
      <c r="A152" s="532" t="s">
        <v>212</v>
      </c>
      <c r="B152" s="338"/>
      <c r="C152" s="533">
        <v>0</v>
      </c>
      <c r="D152" s="533">
        <v>0</v>
      </c>
      <c r="E152" s="537"/>
    </row>
    <row r="153" spans="1:5">
      <c r="A153" s="532" t="s">
        <v>213</v>
      </c>
      <c r="B153" s="338"/>
      <c r="C153" s="533">
        <v>0</v>
      </c>
      <c r="D153" s="533">
        <v>0</v>
      </c>
      <c r="E153" s="537"/>
    </row>
    <row r="154" spans="1:5">
      <c r="A154" s="535" t="s">
        <v>214</v>
      </c>
      <c r="B154" s="533">
        <f>SUM(B155:B160)</f>
        <v>102</v>
      </c>
      <c r="C154" s="533">
        <f>SUM(C155:C160)</f>
        <v>120</v>
      </c>
      <c r="D154" s="533">
        <f>SUM(D155:D160)</f>
        <v>120</v>
      </c>
      <c r="E154" s="537"/>
    </row>
    <row r="155" spans="1:5">
      <c r="A155" s="535" t="s">
        <v>125</v>
      </c>
      <c r="B155" s="338">
        <v>53</v>
      </c>
      <c r="C155" s="533">
        <v>70</v>
      </c>
      <c r="D155" s="533">
        <v>70</v>
      </c>
      <c r="E155" s="537"/>
    </row>
    <row r="156" spans="1:5">
      <c r="A156" s="535" t="s">
        <v>126</v>
      </c>
      <c r="B156" s="338">
        <v>49</v>
      </c>
      <c r="C156" s="533">
        <v>50</v>
      </c>
      <c r="D156" s="533">
        <v>50</v>
      </c>
      <c r="E156" s="537"/>
    </row>
    <row r="157" spans="1:5">
      <c r="A157" s="536" t="s">
        <v>127</v>
      </c>
      <c r="B157" s="338"/>
      <c r="C157" s="533">
        <v>0</v>
      </c>
      <c r="D157" s="533">
        <v>0</v>
      </c>
      <c r="E157" s="537"/>
    </row>
    <row r="158" spans="1:5">
      <c r="A158" s="532" t="s">
        <v>139</v>
      </c>
      <c r="B158" s="338"/>
      <c r="C158" s="533">
        <v>0</v>
      </c>
      <c r="D158" s="533">
        <v>0</v>
      </c>
      <c r="E158" s="537"/>
    </row>
    <row r="159" spans="1:5">
      <c r="A159" s="532" t="s">
        <v>134</v>
      </c>
      <c r="B159" s="338"/>
      <c r="C159" s="533">
        <v>0</v>
      </c>
      <c r="D159" s="533">
        <v>0</v>
      </c>
      <c r="E159" s="537"/>
    </row>
    <row r="160" spans="1:5">
      <c r="A160" s="532" t="s">
        <v>215</v>
      </c>
      <c r="B160" s="338"/>
      <c r="C160" s="533">
        <v>0</v>
      </c>
      <c r="D160" s="533">
        <v>0</v>
      </c>
      <c r="E160" s="537"/>
    </row>
    <row r="161" spans="1:5">
      <c r="A161" s="535" t="s">
        <v>216</v>
      </c>
      <c r="B161" s="533">
        <f>SUM(B162:B167)</f>
        <v>471</v>
      </c>
      <c r="C161" s="533">
        <f>SUM(C162:C167)</f>
        <v>820</v>
      </c>
      <c r="D161" s="533">
        <f>SUM(D162:D167)</f>
        <v>806</v>
      </c>
      <c r="E161" s="537"/>
    </row>
    <row r="162" spans="1:5">
      <c r="A162" s="535" t="s">
        <v>125</v>
      </c>
      <c r="B162" s="338">
        <v>189</v>
      </c>
      <c r="C162" s="533">
        <v>381</v>
      </c>
      <c r="D162" s="533">
        <v>381</v>
      </c>
      <c r="E162" s="537"/>
    </row>
    <row r="163" spans="1:5">
      <c r="A163" s="535" t="s">
        <v>126</v>
      </c>
      <c r="B163" s="338">
        <v>151</v>
      </c>
      <c r="C163" s="533">
        <v>124</v>
      </c>
      <c r="D163" s="533">
        <v>124</v>
      </c>
      <c r="E163" s="537"/>
    </row>
    <row r="164" spans="1:5">
      <c r="A164" s="532" t="s">
        <v>127</v>
      </c>
      <c r="B164" s="338"/>
      <c r="C164" s="533">
        <v>0</v>
      </c>
      <c r="D164" s="533">
        <v>0</v>
      </c>
      <c r="E164" s="537"/>
    </row>
    <row r="165" spans="1:5">
      <c r="A165" s="532" t="s">
        <v>217</v>
      </c>
      <c r="B165" s="338"/>
      <c r="C165" s="533">
        <v>0</v>
      </c>
      <c r="D165" s="533">
        <v>0</v>
      </c>
      <c r="E165" s="537"/>
    </row>
    <row r="166" spans="1:5">
      <c r="A166" s="535" t="s">
        <v>134</v>
      </c>
      <c r="B166" s="338">
        <v>14</v>
      </c>
      <c r="C166" s="533">
        <v>0</v>
      </c>
      <c r="D166" s="533">
        <v>0</v>
      </c>
      <c r="E166" s="537"/>
    </row>
    <row r="167" spans="1:5">
      <c r="A167" s="535" t="s">
        <v>218</v>
      </c>
      <c r="B167" s="338">
        <v>117</v>
      </c>
      <c r="C167" s="533">
        <v>315</v>
      </c>
      <c r="D167" s="533">
        <v>301</v>
      </c>
      <c r="E167" s="537"/>
    </row>
    <row r="168" spans="1:5">
      <c r="A168" s="535" t="s">
        <v>219</v>
      </c>
      <c r="B168" s="533">
        <f>SUM(B169:B174)</f>
        <v>1661</v>
      </c>
      <c r="C168" s="533">
        <f>SUM(C169:C174)</f>
        <v>2465</v>
      </c>
      <c r="D168" s="533">
        <f>SUM(D169:D174)</f>
        <v>2465</v>
      </c>
      <c r="E168" s="537"/>
    </row>
    <row r="169" spans="1:5">
      <c r="A169" s="535" t="s">
        <v>125</v>
      </c>
      <c r="B169" s="338">
        <v>645</v>
      </c>
      <c r="C169" s="533">
        <v>1250</v>
      </c>
      <c r="D169" s="533">
        <v>1250</v>
      </c>
      <c r="E169" s="537"/>
    </row>
    <row r="170" spans="1:5">
      <c r="A170" s="532" t="s">
        <v>126</v>
      </c>
      <c r="B170" s="338">
        <v>440</v>
      </c>
      <c r="C170" s="533">
        <v>772</v>
      </c>
      <c r="D170" s="533">
        <v>772</v>
      </c>
      <c r="E170" s="537"/>
    </row>
    <row r="171" spans="1:5">
      <c r="A171" s="532" t="s">
        <v>127</v>
      </c>
      <c r="B171" s="338"/>
      <c r="C171" s="533">
        <v>0</v>
      </c>
      <c r="D171" s="533">
        <v>0</v>
      </c>
      <c r="E171" s="537"/>
    </row>
    <row r="172" spans="1:5">
      <c r="A172" s="532" t="s">
        <v>220</v>
      </c>
      <c r="B172" s="338"/>
      <c r="C172" s="533">
        <v>0</v>
      </c>
      <c r="D172" s="533">
        <v>0</v>
      </c>
      <c r="E172" s="537"/>
    </row>
    <row r="173" spans="1:5">
      <c r="A173" s="535" t="s">
        <v>134</v>
      </c>
      <c r="B173" s="338">
        <v>112</v>
      </c>
      <c r="C173" s="533">
        <v>127</v>
      </c>
      <c r="D173" s="533">
        <v>127</v>
      </c>
      <c r="E173" s="537"/>
    </row>
    <row r="174" spans="1:5">
      <c r="A174" s="535" t="s">
        <v>221</v>
      </c>
      <c r="B174" s="338">
        <v>464</v>
      </c>
      <c r="C174" s="533">
        <v>316</v>
      </c>
      <c r="D174" s="533">
        <v>316</v>
      </c>
      <c r="E174" s="537"/>
    </row>
    <row r="175" spans="1:5">
      <c r="A175" s="535" t="s">
        <v>222</v>
      </c>
      <c r="B175" s="533">
        <f>SUM(B176:B181)</f>
        <v>775</v>
      </c>
      <c r="C175" s="533">
        <f>SUM(C176:C181)</f>
        <v>1613</v>
      </c>
      <c r="D175" s="533">
        <f>SUM(D176:D181)</f>
        <v>1555</v>
      </c>
      <c r="E175" s="537"/>
    </row>
    <row r="176" spans="1:5">
      <c r="A176" s="532" t="s">
        <v>125</v>
      </c>
      <c r="B176" s="338">
        <v>275</v>
      </c>
      <c r="C176" s="533">
        <v>802</v>
      </c>
      <c r="D176" s="533">
        <v>802</v>
      </c>
      <c r="E176" s="537"/>
    </row>
    <row r="177" spans="1:5">
      <c r="A177" s="532" t="s">
        <v>126</v>
      </c>
      <c r="B177" s="338">
        <v>235</v>
      </c>
      <c r="C177" s="533">
        <v>507</v>
      </c>
      <c r="D177" s="533">
        <v>507</v>
      </c>
      <c r="E177" s="537"/>
    </row>
    <row r="178" spans="1:5">
      <c r="A178" s="532" t="s">
        <v>127</v>
      </c>
      <c r="B178" s="338"/>
      <c r="C178" s="533">
        <v>0</v>
      </c>
      <c r="D178" s="533">
        <v>0</v>
      </c>
      <c r="E178" s="537"/>
    </row>
    <row r="179" spans="1:5">
      <c r="A179" s="532" t="s">
        <v>223</v>
      </c>
      <c r="B179" s="338"/>
      <c r="C179" s="533">
        <v>0</v>
      </c>
      <c r="D179" s="533">
        <v>0</v>
      </c>
      <c r="E179" s="537"/>
    </row>
    <row r="180" spans="1:5">
      <c r="A180" s="532" t="s">
        <v>134</v>
      </c>
      <c r="B180" s="338">
        <v>39</v>
      </c>
      <c r="C180" s="533">
        <v>129</v>
      </c>
      <c r="D180" s="533">
        <v>129</v>
      </c>
      <c r="E180" s="537"/>
    </row>
    <row r="181" spans="1:5">
      <c r="A181" s="535" t="s">
        <v>224</v>
      </c>
      <c r="B181" s="338">
        <v>226</v>
      </c>
      <c r="C181" s="533">
        <v>175</v>
      </c>
      <c r="D181" s="533">
        <v>117</v>
      </c>
      <c r="E181" s="537"/>
    </row>
    <row r="182" spans="1:5">
      <c r="A182" s="535" t="s">
        <v>225</v>
      </c>
      <c r="B182" s="533">
        <f>SUM(B183:B188)</f>
        <v>482</v>
      </c>
      <c r="C182" s="533">
        <f>SUM(C183:C188)</f>
        <v>877</v>
      </c>
      <c r="D182" s="533">
        <f>SUM(D183:D188)</f>
        <v>877</v>
      </c>
      <c r="E182" s="537"/>
    </row>
    <row r="183" spans="1:5">
      <c r="A183" s="536" t="s">
        <v>125</v>
      </c>
      <c r="B183" s="338">
        <v>230</v>
      </c>
      <c r="C183" s="533">
        <v>390</v>
      </c>
      <c r="D183" s="533">
        <v>390</v>
      </c>
      <c r="E183" s="537"/>
    </row>
    <row r="184" spans="1:5">
      <c r="A184" s="532" t="s">
        <v>126</v>
      </c>
      <c r="B184" s="338">
        <v>238</v>
      </c>
      <c r="C184" s="533">
        <v>487</v>
      </c>
      <c r="D184" s="533">
        <v>487</v>
      </c>
      <c r="E184" s="537"/>
    </row>
    <row r="185" spans="1:5">
      <c r="A185" s="532" t="s">
        <v>127</v>
      </c>
      <c r="B185" s="338"/>
      <c r="C185" s="533">
        <v>0</v>
      </c>
      <c r="D185" s="533">
        <v>0</v>
      </c>
      <c r="E185" s="537"/>
    </row>
    <row r="186" spans="1:5">
      <c r="A186" s="532" t="s">
        <v>226</v>
      </c>
      <c r="B186" s="338"/>
      <c r="C186" s="533">
        <v>0</v>
      </c>
      <c r="D186" s="533">
        <v>0</v>
      </c>
      <c r="E186" s="537"/>
    </row>
    <row r="187" spans="1:5">
      <c r="A187" s="532" t="s">
        <v>134</v>
      </c>
      <c r="B187" s="338"/>
      <c r="C187" s="533">
        <v>0</v>
      </c>
      <c r="D187" s="533">
        <v>0</v>
      </c>
      <c r="E187" s="537"/>
    </row>
    <row r="188" spans="1:5">
      <c r="A188" s="535" t="s">
        <v>227</v>
      </c>
      <c r="B188" s="338">
        <v>14</v>
      </c>
      <c r="C188" s="533">
        <v>0</v>
      </c>
      <c r="D188" s="533">
        <v>0</v>
      </c>
      <c r="E188" s="537"/>
    </row>
    <row r="189" spans="1:5">
      <c r="A189" s="535" t="s">
        <v>228</v>
      </c>
      <c r="B189" s="533">
        <f>SUM(B190:B196)</f>
        <v>304</v>
      </c>
      <c r="C189" s="533">
        <f>SUM(C190:C196)</f>
        <v>549</v>
      </c>
      <c r="D189" s="533">
        <f>SUM(D190:D196)</f>
        <v>549</v>
      </c>
      <c r="E189" s="537"/>
    </row>
    <row r="190" spans="1:5">
      <c r="A190" s="535" t="s">
        <v>125</v>
      </c>
      <c r="B190" s="338">
        <v>136</v>
      </c>
      <c r="C190" s="533">
        <v>267</v>
      </c>
      <c r="D190" s="533">
        <v>267</v>
      </c>
      <c r="E190" s="537"/>
    </row>
    <row r="191" spans="1:5">
      <c r="A191" s="532" t="s">
        <v>126</v>
      </c>
      <c r="B191" s="338">
        <v>90</v>
      </c>
      <c r="C191" s="533">
        <v>161</v>
      </c>
      <c r="D191" s="533">
        <v>161</v>
      </c>
      <c r="E191" s="537"/>
    </row>
    <row r="192" spans="1:5">
      <c r="A192" s="532" t="s">
        <v>127</v>
      </c>
      <c r="B192" s="338"/>
      <c r="C192" s="533">
        <v>0</v>
      </c>
      <c r="D192" s="533">
        <v>0</v>
      </c>
      <c r="E192" s="537"/>
    </row>
    <row r="193" spans="1:5">
      <c r="A193" s="532" t="s">
        <v>229</v>
      </c>
      <c r="B193" s="338"/>
      <c r="C193" s="533">
        <v>100</v>
      </c>
      <c r="D193" s="533">
        <v>100</v>
      </c>
      <c r="E193" s="537"/>
    </row>
    <row r="194" spans="1:5">
      <c r="A194" s="532" t="s">
        <v>230</v>
      </c>
      <c r="B194" s="338"/>
      <c r="C194" s="533">
        <v>0</v>
      </c>
      <c r="D194" s="533">
        <v>0</v>
      </c>
      <c r="E194" s="537"/>
    </row>
    <row r="195" spans="1:5">
      <c r="A195" s="532" t="s">
        <v>134</v>
      </c>
      <c r="B195" s="338"/>
      <c r="C195" s="533">
        <v>0</v>
      </c>
      <c r="D195" s="533">
        <v>0</v>
      </c>
      <c r="E195" s="537"/>
    </row>
    <row r="196" spans="1:5">
      <c r="A196" s="535" t="s">
        <v>231</v>
      </c>
      <c r="B196" s="338">
        <v>78</v>
      </c>
      <c r="C196" s="533">
        <v>21</v>
      </c>
      <c r="D196" s="533">
        <v>21</v>
      </c>
      <c r="E196" s="537"/>
    </row>
    <row r="197" spans="1:5">
      <c r="A197" s="535" t="s">
        <v>232</v>
      </c>
      <c r="B197" s="530">
        <f>SUM(B198:B202)</f>
        <v>0</v>
      </c>
      <c r="C197" s="530">
        <f>SUM(C198:C202)</f>
        <v>0</v>
      </c>
      <c r="D197" s="530">
        <f>SUM(D198:D202)</f>
        <v>0</v>
      </c>
      <c r="E197" s="537"/>
    </row>
    <row r="198" spans="1:5">
      <c r="A198" s="535" t="s">
        <v>125</v>
      </c>
      <c r="B198" s="338"/>
      <c r="C198" s="533">
        <v>0</v>
      </c>
      <c r="D198" s="533">
        <v>0</v>
      </c>
      <c r="E198" s="537"/>
    </row>
    <row r="199" spans="1:5">
      <c r="A199" s="536" t="s">
        <v>126</v>
      </c>
      <c r="B199" s="338"/>
      <c r="C199" s="533">
        <v>0</v>
      </c>
      <c r="D199" s="533">
        <v>0</v>
      </c>
      <c r="E199" s="537"/>
    </row>
    <row r="200" spans="1:5">
      <c r="A200" s="532" t="s">
        <v>127</v>
      </c>
      <c r="B200" s="338"/>
      <c r="C200" s="533">
        <v>0</v>
      </c>
      <c r="D200" s="533">
        <v>0</v>
      </c>
      <c r="E200" s="537"/>
    </row>
    <row r="201" spans="1:5">
      <c r="A201" s="532" t="s">
        <v>134</v>
      </c>
      <c r="B201" s="338"/>
      <c r="C201" s="533">
        <v>0</v>
      </c>
      <c r="D201" s="533">
        <v>0</v>
      </c>
      <c r="E201" s="537"/>
    </row>
    <row r="202" spans="1:5">
      <c r="A202" s="532" t="s">
        <v>233</v>
      </c>
      <c r="B202" s="338"/>
      <c r="C202" s="533">
        <v>0</v>
      </c>
      <c r="D202" s="533">
        <v>0</v>
      </c>
      <c r="E202" s="537"/>
    </row>
    <row r="203" spans="1:5">
      <c r="A203" s="535" t="s">
        <v>234</v>
      </c>
      <c r="B203" s="539">
        <f>SUM(B204:B208)</f>
        <v>697</v>
      </c>
      <c r="C203" s="539">
        <f>SUM(C204:C208)</f>
        <v>1066</v>
      </c>
      <c r="D203" s="539">
        <f>SUM(D204:D208)</f>
        <v>1066</v>
      </c>
      <c r="E203" s="537"/>
    </row>
    <row r="204" spans="1:5">
      <c r="A204" s="535" t="s">
        <v>125</v>
      </c>
      <c r="B204" s="338">
        <v>222</v>
      </c>
      <c r="C204" s="533">
        <v>396</v>
      </c>
      <c r="D204" s="533">
        <v>396</v>
      </c>
      <c r="E204" s="537"/>
    </row>
    <row r="205" spans="1:5">
      <c r="A205" s="535" t="s">
        <v>126</v>
      </c>
      <c r="B205" s="338">
        <v>244</v>
      </c>
      <c r="C205" s="533">
        <v>391</v>
      </c>
      <c r="D205" s="533">
        <v>391</v>
      </c>
      <c r="E205" s="537"/>
    </row>
    <row r="206" spans="1:5">
      <c r="A206" s="532" t="s">
        <v>127</v>
      </c>
      <c r="B206" s="338"/>
      <c r="C206" s="533">
        <v>0</v>
      </c>
      <c r="D206" s="533">
        <v>0</v>
      </c>
      <c r="E206" s="537"/>
    </row>
    <row r="207" spans="1:5">
      <c r="A207" s="532" t="s">
        <v>134</v>
      </c>
      <c r="B207" s="338"/>
      <c r="C207" s="533">
        <v>57</v>
      </c>
      <c r="D207" s="533">
        <v>57</v>
      </c>
      <c r="E207" s="537"/>
    </row>
    <row r="208" spans="1:5">
      <c r="A208" s="532" t="s">
        <v>235</v>
      </c>
      <c r="B208" s="338">
        <v>231</v>
      </c>
      <c r="C208" s="533">
        <v>222</v>
      </c>
      <c r="D208" s="533">
        <v>222</v>
      </c>
      <c r="E208" s="537"/>
    </row>
    <row r="209" spans="1:5">
      <c r="A209" s="532" t="s">
        <v>236</v>
      </c>
      <c r="B209" s="539">
        <f>SUM(B210:B214)</f>
        <v>0</v>
      </c>
      <c r="C209" s="539">
        <f>SUM(C210:C214)</f>
        <v>0</v>
      </c>
      <c r="D209" s="539">
        <f>SUM(D210:D214)</f>
        <v>0</v>
      </c>
      <c r="E209" s="537"/>
    </row>
    <row r="210" spans="1:5">
      <c r="A210" s="532" t="s">
        <v>125</v>
      </c>
      <c r="B210" s="338"/>
      <c r="C210" s="533">
        <v>0</v>
      </c>
      <c r="D210" s="533">
        <v>0</v>
      </c>
      <c r="E210" s="537"/>
    </row>
    <row r="211" spans="1:5">
      <c r="A211" s="532" t="s">
        <v>126</v>
      </c>
      <c r="B211" s="338"/>
      <c r="C211" s="533">
        <v>0</v>
      </c>
      <c r="D211" s="533">
        <v>0</v>
      </c>
      <c r="E211" s="537"/>
    </row>
    <row r="212" spans="1:5">
      <c r="A212" s="532" t="s">
        <v>127</v>
      </c>
      <c r="B212" s="338"/>
      <c r="C212" s="533">
        <v>0</v>
      </c>
      <c r="D212" s="533">
        <v>0</v>
      </c>
      <c r="E212" s="537"/>
    </row>
    <row r="213" spans="1:5">
      <c r="A213" s="532" t="s">
        <v>237</v>
      </c>
      <c r="B213" s="338"/>
      <c r="C213" s="533">
        <v>0</v>
      </c>
      <c r="D213" s="533">
        <v>0</v>
      </c>
      <c r="E213" s="537"/>
    </row>
    <row r="214" spans="1:5">
      <c r="A214" s="532" t="s">
        <v>134</v>
      </c>
      <c r="B214" s="338"/>
      <c r="C214" s="533">
        <v>0</v>
      </c>
      <c r="D214" s="533">
        <v>0</v>
      </c>
      <c r="E214" s="537"/>
    </row>
    <row r="215" spans="1:5">
      <c r="A215" s="532" t="s">
        <v>238</v>
      </c>
      <c r="B215" s="338"/>
      <c r="C215" s="533">
        <v>0</v>
      </c>
      <c r="D215" s="533">
        <v>0</v>
      </c>
      <c r="E215" s="537"/>
    </row>
    <row r="216" spans="1:5">
      <c r="A216" s="532" t="s">
        <v>239</v>
      </c>
      <c r="B216" s="539">
        <f>SUM(B217:B230)</f>
        <v>2019</v>
      </c>
      <c r="C216" s="539">
        <f>SUM(C217:C230)</f>
        <v>2894</v>
      </c>
      <c r="D216" s="539">
        <f>SUM(D217:D230)</f>
        <v>2894</v>
      </c>
      <c r="E216" s="537"/>
    </row>
    <row r="217" spans="1:5">
      <c r="A217" s="532" t="s">
        <v>125</v>
      </c>
      <c r="B217" s="338">
        <v>1116</v>
      </c>
      <c r="C217" s="533">
        <v>1867</v>
      </c>
      <c r="D217" s="533">
        <v>1867</v>
      </c>
      <c r="E217" s="537"/>
    </row>
    <row r="218" spans="1:5">
      <c r="A218" s="532" t="s">
        <v>126</v>
      </c>
      <c r="B218" s="338">
        <v>179</v>
      </c>
      <c r="C218" s="533">
        <v>322</v>
      </c>
      <c r="D218" s="533">
        <v>322</v>
      </c>
      <c r="E218" s="537"/>
    </row>
    <row r="219" spans="1:5">
      <c r="A219" s="532" t="s">
        <v>127</v>
      </c>
      <c r="B219" s="338"/>
      <c r="C219" s="533">
        <v>0</v>
      </c>
      <c r="D219" s="533">
        <v>0</v>
      </c>
      <c r="E219" s="537"/>
    </row>
    <row r="220" spans="1:5">
      <c r="A220" s="532" t="s">
        <v>240</v>
      </c>
      <c r="B220" s="338">
        <v>172</v>
      </c>
      <c r="C220" s="533">
        <v>0</v>
      </c>
      <c r="D220" s="533">
        <v>0</v>
      </c>
      <c r="E220" s="537"/>
    </row>
    <row r="221" spans="1:5">
      <c r="A221" s="532" t="s">
        <v>241</v>
      </c>
      <c r="B221" s="338">
        <v>26</v>
      </c>
      <c r="C221" s="533">
        <v>61</v>
      </c>
      <c r="D221" s="533">
        <v>61</v>
      </c>
      <c r="E221" s="537"/>
    </row>
    <row r="222" spans="1:5">
      <c r="A222" s="532" t="s">
        <v>166</v>
      </c>
      <c r="B222" s="338">
        <v>2</v>
      </c>
      <c r="C222" s="533">
        <v>0</v>
      </c>
      <c r="D222" s="533">
        <v>0</v>
      </c>
      <c r="E222" s="537"/>
    </row>
    <row r="223" spans="1:5">
      <c r="A223" s="532" t="s">
        <v>242</v>
      </c>
      <c r="B223" s="338">
        <v>10</v>
      </c>
      <c r="C223" s="533">
        <v>0</v>
      </c>
      <c r="D223" s="533">
        <v>0</v>
      </c>
      <c r="E223" s="537"/>
    </row>
    <row r="224" spans="1:5">
      <c r="A224" s="532" t="s">
        <v>243</v>
      </c>
      <c r="B224" s="338">
        <v>68</v>
      </c>
      <c r="C224" s="533">
        <v>0</v>
      </c>
      <c r="D224" s="533">
        <v>0</v>
      </c>
      <c r="E224" s="537"/>
    </row>
    <row r="225" spans="1:5">
      <c r="A225" s="532" t="s">
        <v>244</v>
      </c>
      <c r="B225" s="338">
        <v>55</v>
      </c>
      <c r="C225" s="533">
        <v>0</v>
      </c>
      <c r="D225" s="533">
        <v>0</v>
      </c>
      <c r="E225" s="537"/>
    </row>
    <row r="226" spans="1:5">
      <c r="A226" s="532" t="s">
        <v>245</v>
      </c>
      <c r="B226" s="338"/>
      <c r="C226" s="533">
        <v>0</v>
      </c>
      <c r="D226" s="533">
        <v>0</v>
      </c>
      <c r="E226" s="537"/>
    </row>
    <row r="227" spans="1:5">
      <c r="A227" s="532" t="s">
        <v>246</v>
      </c>
      <c r="B227" s="338"/>
      <c r="C227" s="533">
        <v>0</v>
      </c>
      <c r="D227" s="533">
        <v>0</v>
      </c>
      <c r="E227" s="537"/>
    </row>
    <row r="228" spans="1:5">
      <c r="A228" s="532" t="s">
        <v>247</v>
      </c>
      <c r="B228" s="338">
        <v>83</v>
      </c>
      <c r="C228" s="533">
        <v>380</v>
      </c>
      <c r="D228" s="533">
        <v>380</v>
      </c>
      <c r="E228" s="537"/>
    </row>
    <row r="229" spans="1:5">
      <c r="A229" s="532" t="s">
        <v>134</v>
      </c>
      <c r="B229" s="338">
        <v>58</v>
      </c>
      <c r="C229" s="533">
        <v>264</v>
      </c>
      <c r="D229" s="533">
        <v>264</v>
      </c>
      <c r="E229" s="537"/>
    </row>
    <row r="230" spans="1:5">
      <c r="A230" s="532" t="s">
        <v>248</v>
      </c>
      <c r="B230" s="338">
        <v>250</v>
      </c>
      <c r="C230" s="533">
        <v>0</v>
      </c>
      <c r="D230" s="533">
        <v>0</v>
      </c>
      <c r="E230" s="537"/>
    </row>
    <row r="231" spans="1:5">
      <c r="A231" s="532" t="s">
        <v>249</v>
      </c>
      <c r="B231" s="533">
        <f>SUM(B232:B233)</f>
        <v>246</v>
      </c>
      <c r="C231" s="533">
        <f>SUM(C232:C233)</f>
        <v>178</v>
      </c>
      <c r="D231" s="533">
        <f>SUM(D232:D233)</f>
        <v>178</v>
      </c>
      <c r="E231" s="537"/>
    </row>
    <row r="232" spans="1:5">
      <c r="A232" s="535" t="s">
        <v>250</v>
      </c>
      <c r="B232" s="338"/>
      <c r="C232" s="533">
        <v>0</v>
      </c>
      <c r="D232" s="533">
        <v>0</v>
      </c>
      <c r="E232" s="537"/>
    </row>
    <row r="233" spans="1:5">
      <c r="A233" s="535" t="s">
        <v>251</v>
      </c>
      <c r="B233" s="338">
        <v>246</v>
      </c>
      <c r="C233" s="533">
        <v>178</v>
      </c>
      <c r="D233" s="533">
        <v>178</v>
      </c>
      <c r="E233" s="537"/>
    </row>
    <row r="234" spans="1:5">
      <c r="A234" s="529" t="s">
        <v>252</v>
      </c>
      <c r="B234" s="530">
        <f>SUM(B235,B240,B242)</f>
        <v>0</v>
      </c>
      <c r="C234" s="530">
        <f>SUM(C235,C240,C242)</f>
        <v>0</v>
      </c>
      <c r="D234" s="530">
        <f>SUM(D235,D240,D242)</f>
        <v>0</v>
      </c>
      <c r="E234" s="537"/>
    </row>
    <row r="235" spans="1:5">
      <c r="A235" s="532" t="s">
        <v>253</v>
      </c>
      <c r="B235" s="533">
        <f>SUM(B236:B239)</f>
        <v>0</v>
      </c>
      <c r="C235" s="533">
        <f>SUM(C236:C239)</f>
        <v>0</v>
      </c>
      <c r="D235" s="533">
        <f>SUM(D236:D239)</f>
        <v>0</v>
      </c>
      <c r="E235" s="537"/>
    </row>
    <row r="236" spans="1:5">
      <c r="A236" s="532" t="s">
        <v>254</v>
      </c>
      <c r="B236" s="338"/>
      <c r="C236" s="533">
        <v>0</v>
      </c>
      <c r="D236" s="533">
        <v>0</v>
      </c>
      <c r="E236" s="537"/>
    </row>
    <row r="237" spans="1:5">
      <c r="A237" s="532" t="s">
        <v>255</v>
      </c>
      <c r="B237" s="338"/>
      <c r="C237" s="533">
        <v>0</v>
      </c>
      <c r="D237" s="533">
        <v>0</v>
      </c>
      <c r="E237" s="537"/>
    </row>
    <row r="238" spans="1:5">
      <c r="A238" s="532" t="s">
        <v>256</v>
      </c>
      <c r="B238" s="338"/>
      <c r="C238" s="533">
        <v>0</v>
      </c>
      <c r="D238" s="533">
        <v>0</v>
      </c>
      <c r="E238" s="537"/>
    </row>
    <row r="239" spans="1:5">
      <c r="A239" s="532" t="s">
        <v>257</v>
      </c>
      <c r="B239" s="338"/>
      <c r="C239" s="533">
        <v>0</v>
      </c>
      <c r="D239" s="533">
        <v>0</v>
      </c>
      <c r="E239" s="537"/>
    </row>
    <row r="240" spans="1:5">
      <c r="A240" s="532" t="s">
        <v>258</v>
      </c>
      <c r="B240" s="533">
        <f>SUM(B241)</f>
        <v>0</v>
      </c>
      <c r="C240" s="533">
        <f>SUM(C241)</f>
        <v>0</v>
      </c>
      <c r="D240" s="533">
        <f>SUM(D241)</f>
        <v>0</v>
      </c>
      <c r="E240" s="537"/>
    </row>
    <row r="241" spans="1:5">
      <c r="A241" s="532" t="s">
        <v>259</v>
      </c>
      <c r="B241" s="338"/>
      <c r="C241" s="533">
        <v>0</v>
      </c>
      <c r="D241" s="533">
        <v>0</v>
      </c>
      <c r="E241" s="537"/>
    </row>
    <row r="242" spans="1:5">
      <c r="A242" s="532" t="s">
        <v>260</v>
      </c>
      <c r="B242" s="533">
        <f>SUM(B243)</f>
        <v>0</v>
      </c>
      <c r="C242" s="533">
        <f>SUM(C243)</f>
        <v>0</v>
      </c>
      <c r="D242" s="533">
        <f>SUM(D243)</f>
        <v>0</v>
      </c>
      <c r="E242" s="537"/>
    </row>
    <row r="243" spans="1:5">
      <c r="A243" s="532" t="s">
        <v>261</v>
      </c>
      <c r="B243" s="338"/>
      <c r="C243" s="533">
        <v>0</v>
      </c>
      <c r="D243" s="533">
        <v>0</v>
      </c>
      <c r="E243" s="537"/>
    </row>
    <row r="244" spans="1:5">
      <c r="A244" s="529" t="s">
        <v>262</v>
      </c>
      <c r="B244" s="530">
        <f>SUM(B245,B249,B251,B253,B261)</f>
        <v>57</v>
      </c>
      <c r="C244" s="530">
        <f>SUM(C245,C249,C251,C253,C261)</f>
        <v>292</v>
      </c>
      <c r="D244" s="530">
        <f>SUM(D245,D249,D251,D253,D261)</f>
        <v>292</v>
      </c>
      <c r="E244" s="537"/>
    </row>
    <row r="245" spans="1:5">
      <c r="A245" s="536" t="s">
        <v>263</v>
      </c>
      <c r="B245" s="533">
        <f>SUM(B246:B248)</f>
        <v>0</v>
      </c>
      <c r="C245" s="533">
        <f>SUM(C246:C248)</f>
        <v>0</v>
      </c>
      <c r="D245" s="533">
        <f>SUM(D246:D248)</f>
        <v>0</v>
      </c>
      <c r="E245" s="537"/>
    </row>
    <row r="246" spans="1:5">
      <c r="A246" s="536" t="s">
        <v>264</v>
      </c>
      <c r="B246" s="335"/>
      <c r="C246" s="533">
        <v>0</v>
      </c>
      <c r="D246" s="533">
        <v>0</v>
      </c>
      <c r="E246" s="537"/>
    </row>
    <row r="247" spans="1:5">
      <c r="A247" s="536" t="s">
        <v>265</v>
      </c>
      <c r="B247" s="335"/>
      <c r="C247" s="533">
        <v>0</v>
      </c>
      <c r="D247" s="533">
        <v>0</v>
      </c>
      <c r="E247" s="537"/>
    </row>
    <row r="248" spans="1:5">
      <c r="A248" s="536" t="s">
        <v>266</v>
      </c>
      <c r="B248" s="335"/>
      <c r="C248" s="533">
        <v>0</v>
      </c>
      <c r="D248" s="533">
        <v>0</v>
      </c>
      <c r="E248" s="537"/>
    </row>
    <row r="249" spans="1:5">
      <c r="A249" s="536" t="s">
        <v>267</v>
      </c>
      <c r="B249" s="533">
        <f>SUM(B250)</f>
        <v>0</v>
      </c>
      <c r="C249" s="533">
        <f>SUM(C250)</f>
        <v>0</v>
      </c>
      <c r="D249" s="533">
        <f>SUM(D250)</f>
        <v>0</v>
      </c>
      <c r="E249" s="537"/>
    </row>
    <row r="250" spans="1:5">
      <c r="A250" s="536" t="s">
        <v>268</v>
      </c>
      <c r="B250" s="335"/>
      <c r="C250" s="533">
        <v>0</v>
      </c>
      <c r="D250" s="533">
        <v>0</v>
      </c>
      <c r="E250" s="537"/>
    </row>
    <row r="251" spans="1:5">
      <c r="A251" s="536" t="s">
        <v>269</v>
      </c>
      <c r="B251" s="533">
        <f>SUM(B252)</f>
        <v>0</v>
      </c>
      <c r="C251" s="533">
        <f>SUM(C252)</f>
        <v>0</v>
      </c>
      <c r="D251" s="533">
        <f>SUM(D252)</f>
        <v>0</v>
      </c>
      <c r="E251" s="537"/>
    </row>
    <row r="252" spans="1:5">
      <c r="A252" s="536" t="s">
        <v>270</v>
      </c>
      <c r="B252" s="335"/>
      <c r="C252" s="533">
        <v>0</v>
      </c>
      <c r="D252" s="533">
        <v>0</v>
      </c>
      <c r="E252" s="537"/>
    </row>
    <row r="253" spans="1:5">
      <c r="A253" s="535" t="s">
        <v>271</v>
      </c>
      <c r="B253" s="533">
        <f>SUM(B254:B260)</f>
        <v>45</v>
      </c>
      <c r="C253" s="533">
        <f>SUM(C254:C260)</f>
        <v>285</v>
      </c>
      <c r="D253" s="533">
        <f>SUM(D254:D260)</f>
        <v>285</v>
      </c>
      <c r="E253" s="537"/>
    </row>
    <row r="254" spans="1:5">
      <c r="A254" s="535" t="s">
        <v>272</v>
      </c>
      <c r="B254" s="338">
        <v>34</v>
      </c>
      <c r="C254" s="533">
        <v>75</v>
      </c>
      <c r="D254" s="533">
        <v>75</v>
      </c>
      <c r="E254" s="537"/>
    </row>
    <row r="255" spans="1:5">
      <c r="A255" s="532" t="s">
        <v>273</v>
      </c>
      <c r="B255" s="338">
        <v>2</v>
      </c>
      <c r="C255" s="533">
        <v>0</v>
      </c>
      <c r="D255" s="533">
        <v>0</v>
      </c>
      <c r="E255" s="537"/>
    </row>
    <row r="256" spans="1:5">
      <c r="A256" s="532" t="s">
        <v>274</v>
      </c>
      <c r="B256" s="338"/>
      <c r="C256" s="533">
        <v>0</v>
      </c>
      <c r="D256" s="533">
        <v>0</v>
      </c>
      <c r="E256" s="537"/>
    </row>
    <row r="257" spans="1:5">
      <c r="A257" s="532" t="s">
        <v>275</v>
      </c>
      <c r="B257" s="338"/>
      <c r="C257" s="533">
        <v>0</v>
      </c>
      <c r="D257" s="533">
        <v>0</v>
      </c>
      <c r="E257" s="537"/>
    </row>
    <row r="258" spans="1:5">
      <c r="A258" s="535" t="s">
        <v>276</v>
      </c>
      <c r="B258" s="338">
        <v>9</v>
      </c>
      <c r="C258" s="533">
        <v>150</v>
      </c>
      <c r="D258" s="533">
        <v>150</v>
      </c>
      <c r="E258" s="537"/>
    </row>
    <row r="259" spans="1:5">
      <c r="A259" s="535" t="s">
        <v>277</v>
      </c>
      <c r="B259" s="338"/>
      <c r="C259" s="533">
        <v>0</v>
      </c>
      <c r="D259" s="533">
        <v>0</v>
      </c>
      <c r="E259" s="537"/>
    </row>
    <row r="260" spans="1:5">
      <c r="A260" s="535" t="s">
        <v>278</v>
      </c>
      <c r="B260" s="338"/>
      <c r="C260" s="533">
        <v>60</v>
      </c>
      <c r="D260" s="533">
        <v>60</v>
      </c>
      <c r="E260" s="537"/>
    </row>
    <row r="261" spans="1:5">
      <c r="A261" s="535" t="s">
        <v>279</v>
      </c>
      <c r="B261" s="533">
        <f>SUM(B262)</f>
        <v>12</v>
      </c>
      <c r="C261" s="533">
        <f>SUM(C262)</f>
        <v>7</v>
      </c>
      <c r="D261" s="533">
        <f>SUM(D262)</f>
        <v>7</v>
      </c>
      <c r="E261" s="537"/>
    </row>
    <row r="262" spans="1:5">
      <c r="A262" s="535" t="s">
        <v>280</v>
      </c>
      <c r="B262" s="338">
        <v>12</v>
      </c>
      <c r="C262" s="533">
        <v>7</v>
      </c>
      <c r="D262" s="533">
        <v>7</v>
      </c>
      <c r="E262" s="537"/>
    </row>
    <row r="263" spans="1:5">
      <c r="A263" s="529" t="s">
        <v>281</v>
      </c>
      <c r="B263" s="530">
        <f>SUM(B264,B267,B278,B285,B293,B302,,B316,B326,B344,B350)</f>
        <v>8331</v>
      </c>
      <c r="C263" s="530">
        <f>SUM(C264,C267,C278,C285,C293,C302,,C316,C326,C344,C350)</f>
        <v>18519</v>
      </c>
      <c r="D263" s="530">
        <f>SUM(D264,D267,D278,D285,D293,D302,,D316,D326,D344,D350)</f>
        <v>17938</v>
      </c>
      <c r="E263" s="537"/>
    </row>
    <row r="264" spans="1:5">
      <c r="A264" s="532" t="s">
        <v>282</v>
      </c>
      <c r="B264" s="533">
        <f>SUM(B265:B266)</f>
        <v>28</v>
      </c>
      <c r="C264" s="533">
        <f>SUM(C265:C266)</f>
        <v>40</v>
      </c>
      <c r="D264" s="533">
        <f>SUM(D265:D266)</f>
        <v>40</v>
      </c>
      <c r="E264" s="537"/>
    </row>
    <row r="265" spans="1:5">
      <c r="A265" s="532" t="s">
        <v>283</v>
      </c>
      <c r="B265" s="338">
        <v>28</v>
      </c>
      <c r="C265" s="533">
        <v>40</v>
      </c>
      <c r="D265" s="533">
        <v>40</v>
      </c>
      <c r="E265" s="537"/>
    </row>
    <row r="266" spans="1:5">
      <c r="A266" s="535" t="s">
        <v>284</v>
      </c>
      <c r="B266" s="338"/>
      <c r="C266" s="533">
        <v>0</v>
      </c>
      <c r="D266" s="533">
        <v>0</v>
      </c>
      <c r="E266" s="537"/>
    </row>
    <row r="267" spans="1:5">
      <c r="A267" s="535" t="s">
        <v>285</v>
      </c>
      <c r="B267" s="533">
        <f>SUM(B268:B277)</f>
        <v>4978</v>
      </c>
      <c r="C267" s="533">
        <f>SUM(C268:C277)</f>
        <v>12774</v>
      </c>
      <c r="D267" s="533">
        <f>SUM(D268:D277)</f>
        <v>12193</v>
      </c>
      <c r="E267" s="537"/>
    </row>
    <row r="268" spans="1:5">
      <c r="A268" s="535" t="s">
        <v>125</v>
      </c>
      <c r="B268" s="338">
        <v>2388</v>
      </c>
      <c r="C268" s="533">
        <v>7774</v>
      </c>
      <c r="D268" s="533">
        <v>7774</v>
      </c>
      <c r="E268" s="537"/>
    </row>
    <row r="269" spans="1:5">
      <c r="A269" s="535" t="s">
        <v>126</v>
      </c>
      <c r="B269" s="338">
        <v>1114</v>
      </c>
      <c r="C269" s="533">
        <v>1694</v>
      </c>
      <c r="D269" s="533">
        <v>1694</v>
      </c>
      <c r="E269" s="537"/>
    </row>
    <row r="270" spans="1:5">
      <c r="A270" s="535" t="s">
        <v>127</v>
      </c>
      <c r="B270" s="338"/>
      <c r="C270" s="533">
        <v>0</v>
      </c>
      <c r="D270" s="533">
        <v>0</v>
      </c>
      <c r="E270" s="537"/>
    </row>
    <row r="271" spans="1:5">
      <c r="A271" s="535" t="s">
        <v>166</v>
      </c>
      <c r="B271" s="338"/>
      <c r="C271" s="533">
        <v>705</v>
      </c>
      <c r="D271" s="533">
        <v>182</v>
      </c>
      <c r="E271" s="537"/>
    </row>
    <row r="272" spans="1:5">
      <c r="A272" s="535" t="s">
        <v>286</v>
      </c>
      <c r="B272" s="338">
        <v>1054</v>
      </c>
      <c r="C272" s="533">
        <v>1711</v>
      </c>
      <c r="D272" s="533">
        <v>1711</v>
      </c>
      <c r="E272" s="537"/>
    </row>
    <row r="273" spans="1:5">
      <c r="A273" s="535" t="s">
        <v>287</v>
      </c>
      <c r="B273" s="338">
        <v>110</v>
      </c>
      <c r="C273" s="533">
        <v>125</v>
      </c>
      <c r="D273" s="533">
        <v>125</v>
      </c>
      <c r="E273" s="537"/>
    </row>
    <row r="274" spans="1:5">
      <c r="A274" s="535" t="s">
        <v>288</v>
      </c>
      <c r="B274" s="338"/>
      <c r="C274" s="533">
        <v>0</v>
      </c>
      <c r="D274" s="533">
        <v>0</v>
      </c>
      <c r="E274" s="537"/>
    </row>
    <row r="275" spans="1:5">
      <c r="A275" s="535" t="s">
        <v>289</v>
      </c>
      <c r="B275" s="338"/>
      <c r="C275" s="533">
        <v>0</v>
      </c>
      <c r="D275" s="533">
        <v>0</v>
      </c>
      <c r="E275" s="537"/>
    </row>
    <row r="276" spans="1:5">
      <c r="A276" s="535" t="s">
        <v>134</v>
      </c>
      <c r="B276" s="338">
        <v>312</v>
      </c>
      <c r="C276" s="533">
        <v>548</v>
      </c>
      <c r="D276" s="533">
        <v>548</v>
      </c>
      <c r="E276" s="537"/>
    </row>
    <row r="277" spans="1:5">
      <c r="A277" s="535" t="s">
        <v>290</v>
      </c>
      <c r="B277" s="338"/>
      <c r="C277" s="533">
        <v>217</v>
      </c>
      <c r="D277" s="533">
        <v>159</v>
      </c>
      <c r="E277" s="537"/>
    </row>
    <row r="278" spans="1:5">
      <c r="A278" s="532" t="s">
        <v>291</v>
      </c>
      <c r="B278" s="533">
        <f>SUM(B279:B284)</f>
        <v>0</v>
      </c>
      <c r="C278" s="533">
        <f>SUM(C279:C284)</f>
        <v>0</v>
      </c>
      <c r="D278" s="533">
        <f>SUM(D279:D284)</f>
        <v>0</v>
      </c>
      <c r="E278" s="537"/>
    </row>
    <row r="279" spans="1:5">
      <c r="A279" s="532" t="s">
        <v>125</v>
      </c>
      <c r="B279" s="338"/>
      <c r="C279" s="533">
        <v>0</v>
      </c>
      <c r="D279" s="533">
        <v>0</v>
      </c>
      <c r="E279" s="537"/>
    </row>
    <row r="280" spans="1:5">
      <c r="A280" s="532" t="s">
        <v>126</v>
      </c>
      <c r="B280" s="338"/>
      <c r="C280" s="533">
        <v>0</v>
      </c>
      <c r="D280" s="533">
        <v>0</v>
      </c>
      <c r="E280" s="537"/>
    </row>
    <row r="281" spans="1:5">
      <c r="A281" s="535" t="s">
        <v>127</v>
      </c>
      <c r="B281" s="338"/>
      <c r="C281" s="533">
        <v>0</v>
      </c>
      <c r="D281" s="533">
        <v>0</v>
      </c>
      <c r="E281" s="537"/>
    </row>
    <row r="282" spans="1:5">
      <c r="A282" s="535" t="s">
        <v>292</v>
      </c>
      <c r="B282" s="338"/>
      <c r="C282" s="533">
        <v>0</v>
      </c>
      <c r="D282" s="533">
        <v>0</v>
      </c>
      <c r="E282" s="537"/>
    </row>
    <row r="283" spans="1:5">
      <c r="A283" s="535" t="s">
        <v>134</v>
      </c>
      <c r="B283" s="338"/>
      <c r="C283" s="533">
        <v>0</v>
      </c>
      <c r="D283" s="533">
        <v>0</v>
      </c>
      <c r="E283" s="537"/>
    </row>
    <row r="284" spans="1:5">
      <c r="A284" s="536" t="s">
        <v>293</v>
      </c>
      <c r="B284" s="338"/>
      <c r="C284" s="533">
        <v>0</v>
      </c>
      <c r="D284" s="533">
        <v>0</v>
      </c>
      <c r="E284" s="537"/>
    </row>
    <row r="285" spans="1:5">
      <c r="A285" s="532" t="s">
        <v>294</v>
      </c>
      <c r="B285" s="533">
        <f>SUM(B286:B292)</f>
        <v>1264</v>
      </c>
      <c r="C285" s="533">
        <f>SUM(C286:C292)</f>
        <v>1241</v>
      </c>
      <c r="D285" s="533">
        <f>SUM(D286:D292)</f>
        <v>1241</v>
      </c>
      <c r="E285" s="537"/>
    </row>
    <row r="286" spans="1:5">
      <c r="A286" s="532" t="s">
        <v>125</v>
      </c>
      <c r="B286" s="338">
        <v>866</v>
      </c>
      <c r="C286" s="533">
        <v>888</v>
      </c>
      <c r="D286" s="533">
        <v>888</v>
      </c>
      <c r="E286" s="537"/>
    </row>
    <row r="287" spans="1:5">
      <c r="A287" s="532" t="s">
        <v>126</v>
      </c>
      <c r="B287" s="338">
        <v>131</v>
      </c>
      <c r="C287" s="533">
        <v>55</v>
      </c>
      <c r="D287" s="533">
        <v>55</v>
      </c>
      <c r="E287" s="537"/>
    </row>
    <row r="288" spans="1:5">
      <c r="A288" s="535" t="s">
        <v>127</v>
      </c>
      <c r="B288" s="338"/>
      <c r="C288" s="533">
        <v>0</v>
      </c>
      <c r="D288" s="533">
        <v>0</v>
      </c>
      <c r="E288" s="537"/>
    </row>
    <row r="289" spans="1:5">
      <c r="A289" s="535" t="s">
        <v>295</v>
      </c>
      <c r="B289" s="338">
        <v>34</v>
      </c>
      <c r="C289" s="533">
        <v>35</v>
      </c>
      <c r="D289" s="533">
        <v>35</v>
      </c>
      <c r="E289" s="537"/>
    </row>
    <row r="290" spans="1:5">
      <c r="A290" s="535" t="s">
        <v>296</v>
      </c>
      <c r="B290" s="338">
        <v>233</v>
      </c>
      <c r="C290" s="533">
        <v>177</v>
      </c>
      <c r="D290" s="533">
        <v>177</v>
      </c>
      <c r="E290" s="537"/>
    </row>
    <row r="291" spans="1:5">
      <c r="A291" s="535" t="s">
        <v>134</v>
      </c>
      <c r="B291" s="338"/>
      <c r="C291" s="533">
        <v>33</v>
      </c>
      <c r="D291" s="533">
        <v>33</v>
      </c>
      <c r="E291" s="537"/>
    </row>
    <row r="292" spans="1:5">
      <c r="A292" s="535" t="s">
        <v>297</v>
      </c>
      <c r="B292" s="338"/>
      <c r="C292" s="533">
        <v>53</v>
      </c>
      <c r="D292" s="533">
        <v>53</v>
      </c>
      <c r="E292" s="537"/>
    </row>
    <row r="293" spans="1:5">
      <c r="A293" s="536" t="s">
        <v>298</v>
      </c>
      <c r="B293" s="533">
        <f>SUM(B294:B301)</f>
        <v>1271</v>
      </c>
      <c r="C293" s="533">
        <f>SUM(C294:C301)</f>
        <v>2301</v>
      </c>
      <c r="D293" s="533">
        <f>SUM(D294:D301)</f>
        <v>2301</v>
      </c>
      <c r="E293" s="537"/>
    </row>
    <row r="294" spans="1:5">
      <c r="A294" s="532" t="s">
        <v>125</v>
      </c>
      <c r="B294" s="338">
        <v>825</v>
      </c>
      <c r="C294" s="533">
        <v>1650</v>
      </c>
      <c r="D294" s="533">
        <v>1650</v>
      </c>
      <c r="E294" s="537"/>
    </row>
    <row r="295" spans="1:5">
      <c r="A295" s="532" t="s">
        <v>126</v>
      </c>
      <c r="B295" s="338">
        <v>81</v>
      </c>
      <c r="C295" s="533">
        <v>55</v>
      </c>
      <c r="D295" s="533">
        <v>55</v>
      </c>
      <c r="E295" s="537"/>
    </row>
    <row r="296" spans="1:5">
      <c r="A296" s="532" t="s">
        <v>127</v>
      </c>
      <c r="B296" s="338"/>
      <c r="C296" s="533">
        <v>0</v>
      </c>
      <c r="D296" s="533">
        <v>0</v>
      </c>
      <c r="E296" s="537"/>
    </row>
    <row r="297" spans="1:5">
      <c r="A297" s="535" t="s">
        <v>299</v>
      </c>
      <c r="B297" s="338">
        <v>226</v>
      </c>
      <c r="C297" s="533">
        <v>82</v>
      </c>
      <c r="D297" s="533">
        <v>82</v>
      </c>
      <c r="E297" s="537"/>
    </row>
    <row r="298" spans="1:5">
      <c r="A298" s="535" t="s">
        <v>300</v>
      </c>
      <c r="B298" s="338">
        <v>82</v>
      </c>
      <c r="C298" s="533">
        <v>188</v>
      </c>
      <c r="D298" s="533">
        <v>188</v>
      </c>
      <c r="E298" s="537"/>
    </row>
    <row r="299" spans="1:5">
      <c r="A299" s="535" t="s">
        <v>301</v>
      </c>
      <c r="B299" s="338">
        <v>57</v>
      </c>
      <c r="C299" s="533">
        <v>200</v>
      </c>
      <c r="D299" s="533">
        <v>200</v>
      </c>
      <c r="E299" s="537"/>
    </row>
    <row r="300" spans="1:5">
      <c r="A300" s="532" t="s">
        <v>134</v>
      </c>
      <c r="B300" s="338"/>
      <c r="C300" s="533">
        <v>26</v>
      </c>
      <c r="D300" s="533">
        <v>26</v>
      </c>
      <c r="E300" s="537"/>
    </row>
    <row r="301" spans="1:5">
      <c r="A301" s="532" t="s">
        <v>302</v>
      </c>
      <c r="B301" s="338"/>
      <c r="C301" s="533">
        <v>100</v>
      </c>
      <c r="D301" s="533">
        <v>100</v>
      </c>
      <c r="E301" s="537"/>
    </row>
    <row r="302" spans="1:5">
      <c r="A302" s="532" t="s">
        <v>303</v>
      </c>
      <c r="B302" s="533">
        <f>SUM(B303:B315)</f>
        <v>790</v>
      </c>
      <c r="C302" s="533">
        <f>SUM(C303:C315)</f>
        <v>1663</v>
      </c>
      <c r="D302" s="533">
        <f>SUM(D303:D315)</f>
        <v>1663</v>
      </c>
      <c r="E302" s="537"/>
    </row>
    <row r="303" spans="1:5">
      <c r="A303" s="535" t="s">
        <v>125</v>
      </c>
      <c r="B303" s="338">
        <v>440</v>
      </c>
      <c r="C303" s="533">
        <v>1044</v>
      </c>
      <c r="D303" s="533">
        <v>1044</v>
      </c>
      <c r="E303" s="537"/>
    </row>
    <row r="304" spans="1:5">
      <c r="A304" s="535" t="s">
        <v>126</v>
      </c>
      <c r="B304" s="338">
        <v>14</v>
      </c>
      <c r="C304" s="533">
        <v>4</v>
      </c>
      <c r="D304" s="533">
        <v>4</v>
      </c>
      <c r="E304" s="537"/>
    </row>
    <row r="305" spans="1:5">
      <c r="A305" s="535" t="s">
        <v>127</v>
      </c>
      <c r="B305" s="338"/>
      <c r="C305" s="533">
        <v>0</v>
      </c>
      <c r="D305" s="533">
        <v>0</v>
      </c>
      <c r="E305" s="537"/>
    </row>
    <row r="306" spans="1:5">
      <c r="A306" s="536" t="s">
        <v>304</v>
      </c>
      <c r="B306" s="338">
        <v>141</v>
      </c>
      <c r="C306" s="533">
        <v>299</v>
      </c>
      <c r="D306" s="533">
        <v>299</v>
      </c>
      <c r="E306" s="537"/>
    </row>
    <row r="307" spans="1:5">
      <c r="A307" s="532" t="s">
        <v>305</v>
      </c>
      <c r="B307" s="338">
        <v>120</v>
      </c>
      <c r="C307" s="533">
        <v>97</v>
      </c>
      <c r="D307" s="533">
        <v>97</v>
      </c>
      <c r="E307" s="537"/>
    </row>
    <row r="308" spans="1:5">
      <c r="A308" s="532" t="s">
        <v>306</v>
      </c>
      <c r="B308" s="338"/>
      <c r="C308" s="533">
        <v>0</v>
      </c>
      <c r="D308" s="533">
        <v>0</v>
      </c>
      <c r="E308" s="537"/>
    </row>
    <row r="309" spans="1:5">
      <c r="A309" s="532" t="s">
        <v>307</v>
      </c>
      <c r="B309" s="338">
        <v>41</v>
      </c>
      <c r="C309" s="533">
        <v>65</v>
      </c>
      <c r="D309" s="533">
        <v>65</v>
      </c>
      <c r="E309" s="537"/>
    </row>
    <row r="310" spans="1:5">
      <c r="A310" s="535" t="s">
        <v>308</v>
      </c>
      <c r="B310" s="338"/>
      <c r="C310" s="533">
        <v>0</v>
      </c>
      <c r="D310" s="533">
        <v>0</v>
      </c>
      <c r="E310" s="537"/>
    </row>
    <row r="311" spans="1:5">
      <c r="A311" s="535" t="s">
        <v>309</v>
      </c>
      <c r="B311" s="338">
        <v>34</v>
      </c>
      <c r="C311" s="533">
        <v>43</v>
      </c>
      <c r="D311" s="533">
        <v>43</v>
      </c>
      <c r="E311" s="537"/>
    </row>
    <row r="312" spans="1:5">
      <c r="A312" s="535" t="s">
        <v>310</v>
      </c>
      <c r="B312" s="338"/>
      <c r="C312" s="533">
        <v>32</v>
      </c>
      <c r="D312" s="533">
        <v>32</v>
      </c>
      <c r="E312" s="537"/>
    </row>
    <row r="313" spans="1:5">
      <c r="A313" s="535" t="s">
        <v>166</v>
      </c>
      <c r="B313" s="338"/>
      <c r="C313" s="533">
        <v>18</v>
      </c>
      <c r="D313" s="533">
        <v>18</v>
      </c>
      <c r="E313" s="537"/>
    </row>
    <row r="314" spans="1:5">
      <c r="A314" s="535" t="s">
        <v>134</v>
      </c>
      <c r="B314" s="338"/>
      <c r="C314" s="533">
        <v>61</v>
      </c>
      <c r="D314" s="533">
        <v>61</v>
      </c>
      <c r="E314" s="537"/>
    </row>
    <row r="315" spans="1:5">
      <c r="A315" s="532" t="s">
        <v>311</v>
      </c>
      <c r="B315" s="338"/>
      <c r="C315" s="533">
        <v>0</v>
      </c>
      <c r="D315" s="533">
        <v>0</v>
      </c>
      <c r="E315" s="537"/>
    </row>
    <row r="316" spans="1:5">
      <c r="A316" s="532" t="s">
        <v>312</v>
      </c>
      <c r="B316" s="533">
        <f>SUM(B317:B325)</f>
        <v>0</v>
      </c>
      <c r="C316" s="533">
        <f>SUM(C317:C325)</f>
        <v>0</v>
      </c>
      <c r="D316" s="533">
        <f>SUM(D317:D325)</f>
        <v>0</v>
      </c>
      <c r="E316" s="537"/>
    </row>
    <row r="317" spans="1:5">
      <c r="A317" s="532" t="s">
        <v>125</v>
      </c>
      <c r="B317" s="338"/>
      <c r="C317" s="533">
        <v>0</v>
      </c>
      <c r="D317" s="533">
        <v>0</v>
      </c>
      <c r="E317" s="537"/>
    </row>
    <row r="318" spans="1:5">
      <c r="A318" s="535" t="s">
        <v>126</v>
      </c>
      <c r="B318" s="338"/>
      <c r="C318" s="533">
        <v>0</v>
      </c>
      <c r="D318" s="533">
        <v>0</v>
      </c>
      <c r="E318" s="537"/>
    </row>
    <row r="319" spans="1:5">
      <c r="A319" s="535" t="s">
        <v>127</v>
      </c>
      <c r="B319" s="338"/>
      <c r="C319" s="533">
        <v>0</v>
      </c>
      <c r="D319" s="533">
        <v>0</v>
      </c>
      <c r="E319" s="537"/>
    </row>
    <row r="320" spans="1:5">
      <c r="A320" s="535" t="s">
        <v>313</v>
      </c>
      <c r="B320" s="338"/>
      <c r="C320" s="533">
        <v>0</v>
      </c>
      <c r="D320" s="533">
        <v>0</v>
      </c>
      <c r="E320" s="537"/>
    </row>
    <row r="321" spans="1:5">
      <c r="A321" s="536" t="s">
        <v>314</v>
      </c>
      <c r="B321" s="338"/>
      <c r="C321" s="533">
        <v>0</v>
      </c>
      <c r="D321" s="533">
        <v>0</v>
      </c>
      <c r="E321" s="537"/>
    </row>
    <row r="322" spans="1:5">
      <c r="A322" s="532" t="s">
        <v>315</v>
      </c>
      <c r="B322" s="338"/>
      <c r="C322" s="533">
        <v>0</v>
      </c>
      <c r="D322" s="533">
        <v>0</v>
      </c>
      <c r="E322" s="537"/>
    </row>
    <row r="323" spans="1:5">
      <c r="A323" s="532" t="s">
        <v>166</v>
      </c>
      <c r="B323" s="338"/>
      <c r="C323" s="533">
        <v>0</v>
      </c>
      <c r="D323" s="533">
        <v>0</v>
      </c>
      <c r="E323" s="537"/>
    </row>
    <row r="324" spans="1:5">
      <c r="A324" s="532" t="s">
        <v>134</v>
      </c>
      <c r="B324" s="338"/>
      <c r="C324" s="533">
        <v>0</v>
      </c>
      <c r="D324" s="533">
        <v>0</v>
      </c>
      <c r="E324" s="537"/>
    </row>
    <row r="325" spans="1:5">
      <c r="A325" s="532" t="s">
        <v>316</v>
      </c>
      <c r="B325" s="338"/>
      <c r="C325" s="533">
        <v>0</v>
      </c>
      <c r="D325" s="533">
        <v>0</v>
      </c>
      <c r="E325" s="537"/>
    </row>
    <row r="326" spans="1:5">
      <c r="A326" s="535" t="s">
        <v>317</v>
      </c>
      <c r="B326" s="533">
        <f>SUM(B327:B335)</f>
        <v>0</v>
      </c>
      <c r="C326" s="533">
        <f>SUM(C327:C335)</f>
        <v>0</v>
      </c>
      <c r="D326" s="533">
        <f>SUM(D327:D335)</f>
        <v>0</v>
      </c>
      <c r="E326" s="537"/>
    </row>
    <row r="327" spans="1:5">
      <c r="A327" s="535" t="s">
        <v>125</v>
      </c>
      <c r="B327" s="338"/>
      <c r="C327" s="533">
        <v>0</v>
      </c>
      <c r="D327" s="533">
        <v>0</v>
      </c>
      <c r="E327" s="537"/>
    </row>
    <row r="328" spans="1:5">
      <c r="A328" s="535" t="s">
        <v>126</v>
      </c>
      <c r="B328" s="338"/>
      <c r="C328" s="533">
        <v>0</v>
      </c>
      <c r="D328" s="533">
        <v>0</v>
      </c>
      <c r="E328" s="537"/>
    </row>
    <row r="329" spans="1:5">
      <c r="A329" s="532" t="s">
        <v>127</v>
      </c>
      <c r="B329" s="338"/>
      <c r="C329" s="533">
        <v>0</v>
      </c>
      <c r="D329" s="533">
        <v>0</v>
      </c>
      <c r="E329" s="537"/>
    </row>
    <row r="330" spans="1:5">
      <c r="A330" s="532" t="s">
        <v>318</v>
      </c>
      <c r="B330" s="338"/>
      <c r="C330" s="533">
        <v>0</v>
      </c>
      <c r="D330" s="533">
        <v>0</v>
      </c>
      <c r="E330" s="537"/>
    </row>
    <row r="331" spans="1:5">
      <c r="A331" s="532" t="s">
        <v>319</v>
      </c>
      <c r="B331" s="338"/>
      <c r="C331" s="533">
        <v>0</v>
      </c>
      <c r="D331" s="533">
        <v>0</v>
      </c>
      <c r="E331" s="537"/>
    </row>
    <row r="332" spans="1:5">
      <c r="A332" s="535" t="s">
        <v>320</v>
      </c>
      <c r="B332" s="338"/>
      <c r="C332" s="533">
        <v>0</v>
      </c>
      <c r="D332" s="533">
        <v>0</v>
      </c>
      <c r="E332" s="537"/>
    </row>
    <row r="333" spans="1:5">
      <c r="A333" s="535" t="s">
        <v>166</v>
      </c>
      <c r="B333" s="338"/>
      <c r="C333" s="533">
        <v>0</v>
      </c>
      <c r="D333" s="533">
        <v>0</v>
      </c>
      <c r="E333" s="537"/>
    </row>
    <row r="334" spans="1:5">
      <c r="A334" s="535" t="s">
        <v>134</v>
      </c>
      <c r="B334" s="338"/>
      <c r="C334" s="533">
        <v>0</v>
      </c>
      <c r="D334" s="533">
        <v>0</v>
      </c>
      <c r="E334" s="537"/>
    </row>
    <row r="335" spans="1:5">
      <c r="A335" s="535" t="s">
        <v>321</v>
      </c>
      <c r="B335" s="338"/>
      <c r="C335" s="533">
        <v>0</v>
      </c>
      <c r="D335" s="533">
        <v>0</v>
      </c>
      <c r="E335" s="537"/>
    </row>
    <row r="336" spans="1:5">
      <c r="A336" s="536" t="s">
        <v>322</v>
      </c>
      <c r="B336" s="533">
        <f>SUM(B337:B343)</f>
        <v>0</v>
      </c>
      <c r="C336" s="533">
        <f>SUM(C337:C343)</f>
        <v>0</v>
      </c>
      <c r="D336" s="533">
        <f>SUM(D337:D343)</f>
        <v>0</v>
      </c>
      <c r="E336" s="537"/>
    </row>
    <row r="337" spans="1:5">
      <c r="A337" s="532" t="s">
        <v>125</v>
      </c>
      <c r="B337" s="338"/>
      <c r="C337" s="533">
        <v>0</v>
      </c>
      <c r="D337" s="533">
        <v>0</v>
      </c>
      <c r="E337" s="537"/>
    </row>
    <row r="338" spans="1:5">
      <c r="A338" s="532" t="s">
        <v>126</v>
      </c>
      <c r="B338" s="338"/>
      <c r="C338" s="533">
        <v>0</v>
      </c>
      <c r="D338" s="533">
        <v>0</v>
      </c>
      <c r="E338" s="537"/>
    </row>
    <row r="339" spans="1:5">
      <c r="A339" s="532" t="s">
        <v>127</v>
      </c>
      <c r="B339" s="338"/>
      <c r="C339" s="533">
        <v>0</v>
      </c>
      <c r="D339" s="533">
        <v>0</v>
      </c>
      <c r="E339" s="537"/>
    </row>
    <row r="340" spans="1:5">
      <c r="A340" s="535" t="s">
        <v>323</v>
      </c>
      <c r="B340" s="338"/>
      <c r="C340" s="533">
        <v>0</v>
      </c>
      <c r="D340" s="533">
        <v>0</v>
      </c>
      <c r="E340" s="537"/>
    </row>
    <row r="341" spans="1:5">
      <c r="A341" s="535" t="s">
        <v>324</v>
      </c>
      <c r="B341" s="338"/>
      <c r="C341" s="533">
        <v>0</v>
      </c>
      <c r="D341" s="533">
        <v>0</v>
      </c>
      <c r="E341" s="537"/>
    </row>
    <row r="342" spans="1:5">
      <c r="A342" s="535" t="s">
        <v>134</v>
      </c>
      <c r="B342" s="338"/>
      <c r="C342" s="533">
        <v>0</v>
      </c>
      <c r="D342" s="533">
        <v>0</v>
      </c>
      <c r="E342" s="537"/>
    </row>
    <row r="343" spans="1:5">
      <c r="A343" s="532" t="s">
        <v>325</v>
      </c>
      <c r="B343" s="338"/>
      <c r="C343" s="533">
        <v>0</v>
      </c>
      <c r="D343" s="533">
        <v>0</v>
      </c>
      <c r="E343" s="537"/>
    </row>
    <row r="344" spans="1:5">
      <c r="A344" s="532" t="s">
        <v>326</v>
      </c>
      <c r="B344" s="533">
        <f>SUM(B345:B349)</f>
        <v>0</v>
      </c>
      <c r="C344" s="533">
        <f>SUM(C345:C349)</f>
        <v>0</v>
      </c>
      <c r="D344" s="533">
        <f>SUM(D345:D349)</f>
        <v>0</v>
      </c>
      <c r="E344" s="537"/>
    </row>
    <row r="345" spans="1:5">
      <c r="A345" s="532" t="s">
        <v>125</v>
      </c>
      <c r="B345" s="338"/>
      <c r="C345" s="533">
        <v>0</v>
      </c>
      <c r="D345" s="533">
        <v>0</v>
      </c>
      <c r="E345" s="537"/>
    </row>
    <row r="346" spans="1:5">
      <c r="A346" s="535" t="s">
        <v>126</v>
      </c>
      <c r="B346" s="338"/>
      <c r="C346" s="533">
        <v>0</v>
      </c>
      <c r="D346" s="533">
        <v>0</v>
      </c>
      <c r="E346" s="537"/>
    </row>
    <row r="347" spans="1:5">
      <c r="A347" s="532" t="s">
        <v>166</v>
      </c>
      <c r="B347" s="338"/>
      <c r="C347" s="533">
        <v>0</v>
      </c>
      <c r="D347" s="533">
        <v>0</v>
      </c>
      <c r="E347" s="537"/>
    </row>
    <row r="348" spans="1:5">
      <c r="A348" s="535" t="s">
        <v>327</v>
      </c>
      <c r="B348" s="338"/>
      <c r="C348" s="533">
        <v>0</v>
      </c>
      <c r="D348" s="533">
        <v>0</v>
      </c>
      <c r="E348" s="537"/>
    </row>
    <row r="349" spans="1:5">
      <c r="A349" s="532" t="s">
        <v>328</v>
      </c>
      <c r="B349" s="338"/>
      <c r="C349" s="533">
        <v>0</v>
      </c>
      <c r="D349" s="533">
        <v>0</v>
      </c>
      <c r="E349" s="537"/>
    </row>
    <row r="350" spans="1:5">
      <c r="A350" s="532" t="s">
        <v>329</v>
      </c>
      <c r="B350" s="533">
        <f>SUM(B351:B352)</f>
        <v>0</v>
      </c>
      <c r="C350" s="533">
        <f>SUM(C351:C352)</f>
        <v>500</v>
      </c>
      <c r="D350" s="533">
        <f>SUM(D351:D352)</f>
        <v>500</v>
      </c>
      <c r="E350" s="537"/>
    </row>
    <row r="351" spans="1:5">
      <c r="A351" s="532" t="s">
        <v>330</v>
      </c>
      <c r="B351" s="338"/>
      <c r="C351" s="533">
        <v>0</v>
      </c>
      <c r="D351" s="533">
        <v>0</v>
      </c>
      <c r="E351" s="537"/>
    </row>
    <row r="352" spans="1:5">
      <c r="A352" s="532" t="s">
        <v>331</v>
      </c>
      <c r="B352" s="338"/>
      <c r="C352" s="533">
        <v>500</v>
      </c>
      <c r="D352" s="533">
        <v>500</v>
      </c>
      <c r="E352" s="537"/>
    </row>
    <row r="353" spans="1:5">
      <c r="A353" s="529" t="s">
        <v>332</v>
      </c>
      <c r="B353" s="530">
        <f>SUM(B354,B359,B366,B372,B378,B386,B390,B396,B403)</f>
        <v>41768</v>
      </c>
      <c r="C353" s="530">
        <f>SUM(C354,C359,C366,C372,C378,C386,C390,C396,C403)</f>
        <v>53672</v>
      </c>
      <c r="D353" s="530">
        <f>SUM(D354,D359,D366,D372,D378,D386,D390,D396,D403)</f>
        <v>51213</v>
      </c>
      <c r="E353" s="537"/>
    </row>
    <row r="354" spans="1:5">
      <c r="A354" s="535" t="s">
        <v>333</v>
      </c>
      <c r="B354" s="533">
        <f>SUM(B355:B358)</f>
        <v>1530</v>
      </c>
      <c r="C354" s="533">
        <f>SUM(C355:C358)</f>
        <v>1626</v>
      </c>
      <c r="D354" s="533">
        <f>SUM(D355:D358)</f>
        <v>1626</v>
      </c>
      <c r="E354" s="537"/>
    </row>
    <row r="355" spans="1:5">
      <c r="A355" s="532" t="s">
        <v>125</v>
      </c>
      <c r="B355" s="338">
        <v>431</v>
      </c>
      <c r="C355" s="533">
        <v>1107</v>
      </c>
      <c r="D355" s="533">
        <v>1107</v>
      </c>
      <c r="E355" s="537"/>
    </row>
    <row r="356" spans="1:5">
      <c r="A356" s="532" t="s">
        <v>126</v>
      </c>
      <c r="B356" s="338">
        <v>497</v>
      </c>
      <c r="C356" s="533">
        <v>210</v>
      </c>
      <c r="D356" s="533">
        <v>210</v>
      </c>
      <c r="E356" s="537"/>
    </row>
    <row r="357" spans="1:5">
      <c r="A357" s="532" t="s">
        <v>127</v>
      </c>
      <c r="B357" s="338"/>
      <c r="C357" s="533">
        <v>0</v>
      </c>
      <c r="D357" s="533">
        <v>0</v>
      </c>
      <c r="E357" s="537"/>
    </row>
    <row r="358" spans="1:5">
      <c r="A358" s="535" t="s">
        <v>334</v>
      </c>
      <c r="B358" s="338">
        <v>602</v>
      </c>
      <c r="C358" s="533">
        <v>309</v>
      </c>
      <c r="D358" s="533">
        <v>309</v>
      </c>
      <c r="E358" s="537"/>
    </row>
    <row r="359" spans="1:5">
      <c r="A359" s="532" t="s">
        <v>335</v>
      </c>
      <c r="B359" s="533">
        <f>SUM(B360:B365)</f>
        <v>29014</v>
      </c>
      <c r="C359" s="533">
        <f>SUM(C360:C365)</f>
        <v>43481</v>
      </c>
      <c r="D359" s="533">
        <f>SUM(D360:D365)</f>
        <v>41355</v>
      </c>
      <c r="E359" s="537"/>
    </row>
    <row r="360" spans="1:5">
      <c r="A360" s="532" t="s">
        <v>336</v>
      </c>
      <c r="B360" s="338">
        <v>1435</v>
      </c>
      <c r="C360" s="533">
        <v>1388</v>
      </c>
      <c r="D360" s="533">
        <v>1329</v>
      </c>
      <c r="E360" s="537"/>
    </row>
    <row r="361" spans="1:5">
      <c r="A361" s="532" t="s">
        <v>337</v>
      </c>
      <c r="B361" s="338">
        <v>4326</v>
      </c>
      <c r="C361" s="533">
        <v>5038</v>
      </c>
      <c r="D361" s="533">
        <v>5032</v>
      </c>
      <c r="E361" s="537"/>
    </row>
    <row r="362" spans="1:5">
      <c r="A362" s="535" t="s">
        <v>338</v>
      </c>
      <c r="B362" s="338">
        <v>7974</v>
      </c>
      <c r="C362" s="533">
        <v>14908</v>
      </c>
      <c r="D362" s="533">
        <v>14516</v>
      </c>
      <c r="E362" s="537"/>
    </row>
    <row r="363" spans="1:5">
      <c r="A363" s="535" t="s">
        <v>339</v>
      </c>
      <c r="B363" s="338">
        <v>13937</v>
      </c>
      <c r="C363" s="533">
        <v>21406</v>
      </c>
      <c r="D363" s="533">
        <v>19741</v>
      </c>
      <c r="E363" s="537"/>
    </row>
    <row r="364" spans="1:5">
      <c r="A364" s="535" t="s">
        <v>340</v>
      </c>
      <c r="B364" s="338">
        <v>218</v>
      </c>
      <c r="C364" s="533">
        <v>0</v>
      </c>
      <c r="D364" s="533">
        <v>0</v>
      </c>
      <c r="E364" s="537"/>
    </row>
    <row r="365" spans="1:5">
      <c r="A365" s="532" t="s">
        <v>341</v>
      </c>
      <c r="B365" s="338">
        <v>1124</v>
      </c>
      <c r="C365" s="533">
        <v>741</v>
      </c>
      <c r="D365" s="533">
        <v>737</v>
      </c>
      <c r="E365" s="537"/>
    </row>
    <row r="366" spans="1:5">
      <c r="A366" s="532" t="s">
        <v>342</v>
      </c>
      <c r="B366" s="533">
        <f>SUM(B367:B371)</f>
        <v>3964</v>
      </c>
      <c r="C366" s="533">
        <f>SUM(C367:C371)</f>
        <v>5990</v>
      </c>
      <c r="D366" s="533">
        <f>SUM(D367:D371)</f>
        <v>5741</v>
      </c>
      <c r="E366" s="537"/>
    </row>
    <row r="367" spans="1:5">
      <c r="A367" s="532" t="s">
        <v>343</v>
      </c>
      <c r="B367" s="338"/>
      <c r="C367" s="533">
        <v>0</v>
      </c>
      <c r="D367" s="533">
        <v>0</v>
      </c>
      <c r="E367" s="537"/>
    </row>
    <row r="368" spans="1:5">
      <c r="A368" s="532" t="s">
        <v>344</v>
      </c>
      <c r="B368" s="338">
        <v>13</v>
      </c>
      <c r="C368" s="533">
        <v>5990</v>
      </c>
      <c r="D368" s="533">
        <v>5741</v>
      </c>
      <c r="E368" s="537"/>
    </row>
    <row r="369" spans="1:5">
      <c r="A369" s="532" t="s">
        <v>345</v>
      </c>
      <c r="B369" s="338">
        <v>3836</v>
      </c>
      <c r="C369" s="533">
        <v>0</v>
      </c>
      <c r="D369" s="533">
        <v>0</v>
      </c>
      <c r="E369" s="537"/>
    </row>
    <row r="370" spans="1:5">
      <c r="A370" s="535" t="s">
        <v>346</v>
      </c>
      <c r="B370" s="338">
        <v>112</v>
      </c>
      <c r="C370" s="533">
        <v>0</v>
      </c>
      <c r="D370" s="533">
        <v>0</v>
      </c>
      <c r="E370" s="537"/>
    </row>
    <row r="371" spans="1:5">
      <c r="A371" s="535" t="s">
        <v>347</v>
      </c>
      <c r="B371" s="338">
        <v>3</v>
      </c>
      <c r="C371" s="533">
        <v>0</v>
      </c>
      <c r="D371" s="533">
        <v>0</v>
      </c>
      <c r="E371" s="537"/>
    </row>
    <row r="372" spans="1:5">
      <c r="A372" s="536" t="s">
        <v>348</v>
      </c>
      <c r="B372" s="533">
        <f>SUM(B373:B377)</f>
        <v>0</v>
      </c>
      <c r="C372" s="533">
        <f>SUM(C373:C377)</f>
        <v>0</v>
      </c>
      <c r="D372" s="533">
        <f>SUM(D373:D377)</f>
        <v>0</v>
      </c>
      <c r="E372" s="537"/>
    </row>
    <row r="373" spans="1:5">
      <c r="A373" s="532" t="s">
        <v>349</v>
      </c>
      <c r="B373" s="338"/>
      <c r="C373" s="533">
        <v>0</v>
      </c>
      <c r="D373" s="533">
        <v>0</v>
      </c>
      <c r="E373" s="537"/>
    </row>
    <row r="374" spans="1:5">
      <c r="A374" s="532" t="s">
        <v>350</v>
      </c>
      <c r="B374" s="338"/>
      <c r="C374" s="533">
        <v>0</v>
      </c>
      <c r="D374" s="533">
        <v>0</v>
      </c>
      <c r="E374" s="537"/>
    </row>
    <row r="375" spans="1:5">
      <c r="A375" s="532" t="s">
        <v>351</v>
      </c>
      <c r="B375" s="338"/>
      <c r="C375" s="533">
        <v>0</v>
      </c>
      <c r="D375" s="533">
        <v>0</v>
      </c>
      <c r="E375" s="537"/>
    </row>
    <row r="376" spans="1:5">
      <c r="A376" s="535" t="s">
        <v>352</v>
      </c>
      <c r="B376" s="338"/>
      <c r="C376" s="533">
        <v>0</v>
      </c>
      <c r="D376" s="533">
        <v>0</v>
      </c>
      <c r="E376" s="537"/>
    </row>
    <row r="377" spans="1:5">
      <c r="A377" s="535" t="s">
        <v>353</v>
      </c>
      <c r="B377" s="338"/>
      <c r="C377" s="533">
        <v>0</v>
      </c>
      <c r="D377" s="533">
        <v>0</v>
      </c>
      <c r="E377" s="537"/>
    </row>
    <row r="378" spans="1:5">
      <c r="A378" s="535" t="s">
        <v>354</v>
      </c>
      <c r="B378" s="533">
        <f>SUM(B379:B381)</f>
        <v>0</v>
      </c>
      <c r="C378" s="533">
        <f>SUM(C379:C381)</f>
        <v>0</v>
      </c>
      <c r="D378" s="533">
        <f>SUM(D379:D381)</f>
        <v>0</v>
      </c>
      <c r="E378" s="537"/>
    </row>
    <row r="379" spans="1:5">
      <c r="A379" s="532" t="s">
        <v>355</v>
      </c>
      <c r="B379" s="338"/>
      <c r="C379" s="533">
        <v>0</v>
      </c>
      <c r="D379" s="533">
        <v>0</v>
      </c>
      <c r="E379" s="537"/>
    </row>
    <row r="380" spans="1:5">
      <c r="A380" s="532" t="s">
        <v>356</v>
      </c>
      <c r="B380" s="338"/>
      <c r="C380" s="533">
        <v>0</v>
      </c>
      <c r="D380" s="533">
        <v>0</v>
      </c>
      <c r="E380" s="537"/>
    </row>
    <row r="381" spans="1:5">
      <c r="A381" s="532" t="s">
        <v>357</v>
      </c>
      <c r="B381" s="338"/>
      <c r="C381" s="533">
        <v>0</v>
      </c>
      <c r="D381" s="533">
        <v>0</v>
      </c>
      <c r="E381" s="537"/>
    </row>
    <row r="382" spans="1:5">
      <c r="A382" s="535" t="s">
        <v>358</v>
      </c>
      <c r="B382" s="533">
        <f>SUM(B383:B385)</f>
        <v>0</v>
      </c>
      <c r="C382" s="533">
        <f>SUM(C383:C385)</f>
        <v>0</v>
      </c>
      <c r="D382" s="533">
        <f>SUM(D383:D385)</f>
        <v>0</v>
      </c>
      <c r="E382" s="537"/>
    </row>
    <row r="383" spans="1:5">
      <c r="A383" s="535" t="s">
        <v>359</v>
      </c>
      <c r="B383" s="338"/>
      <c r="C383" s="533">
        <v>0</v>
      </c>
      <c r="D383" s="533">
        <v>0</v>
      </c>
      <c r="E383" s="537"/>
    </row>
    <row r="384" spans="1:5">
      <c r="A384" s="535" t="s">
        <v>360</v>
      </c>
      <c r="B384" s="338"/>
      <c r="C384" s="533">
        <v>0</v>
      </c>
      <c r="D384" s="533">
        <v>0</v>
      </c>
      <c r="E384" s="537"/>
    </row>
    <row r="385" spans="1:5">
      <c r="A385" s="536" t="s">
        <v>361</v>
      </c>
      <c r="B385" s="338"/>
      <c r="C385" s="533">
        <v>0</v>
      </c>
      <c r="D385" s="533">
        <v>0</v>
      </c>
      <c r="E385" s="537"/>
    </row>
    <row r="386" spans="1:5">
      <c r="A386" s="532" t="s">
        <v>362</v>
      </c>
      <c r="B386" s="533">
        <f>SUM(B387,B388,B389)</f>
        <v>342</v>
      </c>
      <c r="C386" s="533">
        <f>SUM(C387,C388,C389)</f>
        <v>596</v>
      </c>
      <c r="D386" s="533">
        <f>SUM(D387,D388,D389)</f>
        <v>512</v>
      </c>
      <c r="E386" s="537"/>
    </row>
    <row r="387" spans="1:5">
      <c r="A387" s="532" t="s">
        <v>363</v>
      </c>
      <c r="B387" s="338">
        <v>342</v>
      </c>
      <c r="C387" s="533">
        <v>596</v>
      </c>
      <c r="D387" s="533">
        <v>512</v>
      </c>
      <c r="E387" s="537"/>
    </row>
    <row r="388" spans="1:5">
      <c r="A388" s="532" t="s">
        <v>364</v>
      </c>
      <c r="B388" s="338"/>
      <c r="C388" s="533">
        <v>0</v>
      </c>
      <c r="D388" s="533">
        <v>0</v>
      </c>
      <c r="E388" s="537"/>
    </row>
    <row r="389" spans="1:5">
      <c r="A389" s="535" t="s">
        <v>365</v>
      </c>
      <c r="B389" s="338"/>
      <c r="C389" s="533">
        <v>0</v>
      </c>
      <c r="D389" s="533">
        <v>0</v>
      </c>
      <c r="E389" s="537"/>
    </row>
    <row r="390" spans="1:5">
      <c r="A390" s="535" t="s">
        <v>366</v>
      </c>
      <c r="B390" s="533">
        <f>SUM(B391:B395)</f>
        <v>852</v>
      </c>
      <c r="C390" s="533">
        <f>SUM(C391:C395)</f>
        <v>1129</v>
      </c>
      <c r="D390" s="533">
        <f>SUM(D391:D395)</f>
        <v>1129</v>
      </c>
      <c r="E390" s="537"/>
    </row>
    <row r="391" spans="1:5">
      <c r="A391" s="535" t="s">
        <v>367</v>
      </c>
      <c r="B391" s="338">
        <v>526</v>
      </c>
      <c r="C391" s="533">
        <v>887</v>
      </c>
      <c r="D391" s="533">
        <v>887</v>
      </c>
      <c r="E391" s="537"/>
    </row>
    <row r="392" spans="1:5">
      <c r="A392" s="532" t="s">
        <v>368</v>
      </c>
      <c r="B392" s="338">
        <v>169</v>
      </c>
      <c r="C392" s="533">
        <v>242</v>
      </c>
      <c r="D392" s="533">
        <v>242</v>
      </c>
      <c r="E392" s="537"/>
    </row>
    <row r="393" spans="1:5">
      <c r="A393" s="532" t="s">
        <v>369</v>
      </c>
      <c r="B393" s="338">
        <v>157</v>
      </c>
      <c r="C393" s="533">
        <v>0</v>
      </c>
      <c r="D393" s="533">
        <v>0</v>
      </c>
      <c r="E393" s="537"/>
    </row>
    <row r="394" spans="1:5">
      <c r="A394" s="532" t="s">
        <v>370</v>
      </c>
      <c r="B394" s="338"/>
      <c r="C394" s="533">
        <v>0</v>
      </c>
      <c r="D394" s="533">
        <v>0</v>
      </c>
      <c r="E394" s="537"/>
    </row>
    <row r="395" spans="1:5">
      <c r="A395" s="532" t="s">
        <v>371</v>
      </c>
      <c r="B395" s="338"/>
      <c r="C395" s="533">
        <v>0</v>
      </c>
      <c r="D395" s="533">
        <v>0</v>
      </c>
      <c r="E395" s="537"/>
    </row>
    <row r="396" spans="1:5">
      <c r="A396" s="532" t="s">
        <v>372</v>
      </c>
      <c r="B396" s="533">
        <f>SUM(B397:B402)</f>
        <v>0</v>
      </c>
      <c r="C396" s="533">
        <f>SUM(C397:C402)</f>
        <v>0</v>
      </c>
      <c r="D396" s="533">
        <f>SUM(D397:D402)</f>
        <v>0</v>
      </c>
      <c r="E396" s="537"/>
    </row>
    <row r="397" spans="1:5">
      <c r="A397" s="535" t="s">
        <v>373</v>
      </c>
      <c r="B397" s="338"/>
      <c r="C397" s="533">
        <v>0</v>
      </c>
      <c r="D397" s="533">
        <v>0</v>
      </c>
      <c r="E397" s="537"/>
    </row>
    <row r="398" spans="1:5">
      <c r="A398" s="535" t="s">
        <v>374</v>
      </c>
      <c r="B398" s="338"/>
      <c r="C398" s="533">
        <v>0</v>
      </c>
      <c r="D398" s="533">
        <v>0</v>
      </c>
      <c r="E398" s="537"/>
    </row>
    <row r="399" spans="1:5">
      <c r="A399" s="535" t="s">
        <v>375</v>
      </c>
      <c r="B399" s="338"/>
      <c r="C399" s="533">
        <v>0</v>
      </c>
      <c r="D399" s="533">
        <v>0</v>
      </c>
      <c r="E399" s="537"/>
    </row>
    <row r="400" spans="1:5">
      <c r="A400" s="536" t="s">
        <v>376</v>
      </c>
      <c r="B400" s="338"/>
      <c r="C400" s="533">
        <v>0</v>
      </c>
      <c r="D400" s="533">
        <v>0</v>
      </c>
      <c r="E400" s="537"/>
    </row>
    <row r="401" spans="1:5">
      <c r="A401" s="532" t="s">
        <v>377</v>
      </c>
      <c r="B401" s="338"/>
      <c r="C401" s="533">
        <v>0</v>
      </c>
      <c r="D401" s="533">
        <v>0</v>
      </c>
      <c r="E401" s="537"/>
    </row>
    <row r="402" spans="1:5">
      <c r="A402" s="532" t="s">
        <v>378</v>
      </c>
      <c r="B402" s="338"/>
      <c r="C402" s="533">
        <v>0</v>
      </c>
      <c r="D402" s="533">
        <v>0</v>
      </c>
      <c r="E402" s="537"/>
    </row>
    <row r="403" spans="1:5">
      <c r="A403" s="532" t="s">
        <v>379</v>
      </c>
      <c r="B403" s="533">
        <f>B404</f>
        <v>6066</v>
      </c>
      <c r="C403" s="533">
        <f>C404</f>
        <v>850</v>
      </c>
      <c r="D403" s="533">
        <f>D404</f>
        <v>850</v>
      </c>
      <c r="E403" s="537"/>
    </row>
    <row r="404" spans="1:5">
      <c r="A404" s="532" t="s">
        <v>380</v>
      </c>
      <c r="B404" s="338">
        <v>6066</v>
      </c>
      <c r="C404" s="533">
        <v>850</v>
      </c>
      <c r="D404" s="533">
        <v>850</v>
      </c>
      <c r="E404" s="537"/>
    </row>
    <row r="405" spans="1:5">
      <c r="A405" s="529" t="s">
        <v>381</v>
      </c>
      <c r="B405" s="530">
        <f>SUM(B406,B411,B420,B426,B431,B436,B441,B448,B452,B456)</f>
        <v>930</v>
      </c>
      <c r="C405" s="530">
        <f>SUM(C406,C411,C420,C426,C431,C436,C441,C448,C452,C456)</f>
        <v>598</v>
      </c>
      <c r="D405" s="530">
        <f>SUM(D406,D411,D420,D426,D431,D436,D441,D448,D452,D456)</f>
        <v>546</v>
      </c>
      <c r="E405" s="537"/>
    </row>
    <row r="406" spans="1:5">
      <c r="A406" s="535" t="s">
        <v>382</v>
      </c>
      <c r="B406" s="533">
        <f>SUM(B407:B410)</f>
        <v>200</v>
      </c>
      <c r="C406" s="533">
        <f>SUM(C407:C410)</f>
        <v>309</v>
      </c>
      <c r="D406" s="533">
        <f>SUM(D407:D410)</f>
        <v>309</v>
      </c>
      <c r="E406" s="537"/>
    </row>
    <row r="407" spans="1:5">
      <c r="A407" s="532" t="s">
        <v>125</v>
      </c>
      <c r="B407" s="338">
        <v>161</v>
      </c>
      <c r="C407" s="533">
        <v>95</v>
      </c>
      <c r="D407" s="533">
        <v>95</v>
      </c>
      <c r="E407" s="537"/>
    </row>
    <row r="408" spans="1:5">
      <c r="A408" s="532" t="s">
        <v>126</v>
      </c>
      <c r="B408" s="338">
        <v>33</v>
      </c>
      <c r="C408" s="533">
        <v>10</v>
      </c>
      <c r="D408" s="533">
        <v>10</v>
      </c>
      <c r="E408" s="537"/>
    </row>
    <row r="409" spans="1:5">
      <c r="A409" s="532" t="s">
        <v>127</v>
      </c>
      <c r="B409" s="338"/>
      <c r="C409" s="533">
        <v>0</v>
      </c>
      <c r="D409" s="533">
        <v>0</v>
      </c>
      <c r="E409" s="537"/>
    </row>
    <row r="410" spans="1:5">
      <c r="A410" s="535" t="s">
        <v>383</v>
      </c>
      <c r="B410" s="338">
        <v>6</v>
      </c>
      <c r="C410" s="533">
        <v>204</v>
      </c>
      <c r="D410" s="533">
        <v>204</v>
      </c>
      <c r="E410" s="537"/>
    </row>
    <row r="411" spans="1:5">
      <c r="A411" s="532" t="s">
        <v>384</v>
      </c>
      <c r="B411" s="533">
        <f>SUM(B412:B419)</f>
        <v>0</v>
      </c>
      <c r="C411" s="533">
        <f>SUM(C412:C419)</f>
        <v>0</v>
      </c>
      <c r="D411" s="533">
        <f>SUM(D412:D419)</f>
        <v>0</v>
      </c>
      <c r="E411" s="537"/>
    </row>
    <row r="412" spans="1:5">
      <c r="A412" s="532" t="s">
        <v>385</v>
      </c>
      <c r="B412" s="338"/>
      <c r="C412" s="533">
        <v>0</v>
      </c>
      <c r="D412" s="533">
        <v>0</v>
      </c>
      <c r="E412" s="537"/>
    </row>
    <row r="413" spans="1:5">
      <c r="A413" s="536" t="s">
        <v>386</v>
      </c>
      <c r="B413" s="338"/>
      <c r="C413" s="533">
        <v>0</v>
      </c>
      <c r="D413" s="533">
        <v>0</v>
      </c>
      <c r="E413" s="537"/>
    </row>
    <row r="414" spans="1:5">
      <c r="A414" s="532" t="s">
        <v>387</v>
      </c>
      <c r="B414" s="338"/>
      <c r="C414" s="533">
        <v>0</v>
      </c>
      <c r="D414" s="533">
        <v>0</v>
      </c>
      <c r="E414" s="537"/>
    </row>
    <row r="415" spans="1:5">
      <c r="A415" s="532" t="s">
        <v>388</v>
      </c>
      <c r="B415" s="338"/>
      <c r="C415" s="533">
        <v>0</v>
      </c>
      <c r="D415" s="533">
        <v>0</v>
      </c>
      <c r="E415" s="537"/>
    </row>
    <row r="416" spans="1:5">
      <c r="A416" s="532" t="s">
        <v>389</v>
      </c>
      <c r="B416" s="338"/>
      <c r="C416" s="533">
        <v>0</v>
      </c>
      <c r="D416" s="533">
        <v>0</v>
      </c>
      <c r="E416" s="537"/>
    </row>
    <row r="417" spans="1:5">
      <c r="A417" s="535" t="s">
        <v>390</v>
      </c>
      <c r="B417" s="338"/>
      <c r="C417" s="533">
        <v>0</v>
      </c>
      <c r="D417" s="533">
        <v>0</v>
      </c>
      <c r="E417" s="537"/>
    </row>
    <row r="418" spans="1:5">
      <c r="A418" s="535" t="s">
        <v>391</v>
      </c>
      <c r="B418" s="338"/>
      <c r="C418" s="533">
        <v>0</v>
      </c>
      <c r="D418" s="533">
        <v>0</v>
      </c>
      <c r="E418" s="537"/>
    </row>
    <row r="419" spans="1:5">
      <c r="A419" s="535" t="s">
        <v>392</v>
      </c>
      <c r="B419" s="338"/>
      <c r="C419" s="533">
        <v>0</v>
      </c>
      <c r="D419" s="533">
        <v>0</v>
      </c>
      <c r="E419" s="537"/>
    </row>
    <row r="420" spans="1:5">
      <c r="A420" s="535" t="s">
        <v>393</v>
      </c>
      <c r="B420" s="533">
        <f>SUM(B421:B425)</f>
        <v>0</v>
      </c>
      <c r="C420" s="533">
        <f>SUM(C421:C425)</f>
        <v>0</v>
      </c>
      <c r="D420" s="533">
        <f>SUM(D421:D425)</f>
        <v>0</v>
      </c>
      <c r="E420" s="537"/>
    </row>
    <row r="421" spans="1:5">
      <c r="A421" s="532" t="s">
        <v>385</v>
      </c>
      <c r="B421" s="338"/>
      <c r="C421" s="533">
        <v>0</v>
      </c>
      <c r="D421" s="533">
        <v>0</v>
      </c>
      <c r="E421" s="537"/>
    </row>
    <row r="422" spans="1:5">
      <c r="A422" s="532" t="s">
        <v>394</v>
      </c>
      <c r="B422" s="338"/>
      <c r="C422" s="533">
        <v>0</v>
      </c>
      <c r="D422" s="533">
        <v>0</v>
      </c>
      <c r="E422" s="537"/>
    </row>
    <row r="423" spans="1:5">
      <c r="A423" s="532" t="s">
        <v>395</v>
      </c>
      <c r="B423" s="338"/>
      <c r="C423" s="533">
        <v>0</v>
      </c>
      <c r="D423" s="533">
        <v>0</v>
      </c>
      <c r="E423" s="537"/>
    </row>
    <row r="424" spans="1:5">
      <c r="A424" s="535" t="s">
        <v>396</v>
      </c>
      <c r="B424" s="338"/>
      <c r="C424" s="533">
        <v>0</v>
      </c>
      <c r="D424" s="533">
        <v>0</v>
      </c>
      <c r="E424" s="537"/>
    </row>
    <row r="425" spans="1:5">
      <c r="A425" s="535" t="s">
        <v>397</v>
      </c>
      <c r="B425" s="338"/>
      <c r="C425" s="533">
        <v>0</v>
      </c>
      <c r="D425" s="533">
        <v>0</v>
      </c>
      <c r="E425" s="537"/>
    </row>
    <row r="426" spans="1:5">
      <c r="A426" s="535" t="s">
        <v>398</v>
      </c>
      <c r="B426" s="533">
        <f>SUM(B427:B430)</f>
        <v>462</v>
      </c>
      <c r="C426" s="533">
        <f>SUM(C427:C430)</f>
        <v>82</v>
      </c>
      <c r="D426" s="533">
        <f>SUM(D427:D430)</f>
        <v>80</v>
      </c>
      <c r="E426" s="537"/>
    </row>
    <row r="427" spans="1:5">
      <c r="A427" s="536" t="s">
        <v>385</v>
      </c>
      <c r="B427" s="338">
        <v>399</v>
      </c>
      <c r="C427" s="533">
        <v>0</v>
      </c>
      <c r="D427" s="533">
        <v>0</v>
      </c>
      <c r="E427" s="537"/>
    </row>
    <row r="428" spans="1:5">
      <c r="A428" s="532" t="s">
        <v>399</v>
      </c>
      <c r="B428" s="338">
        <v>63</v>
      </c>
      <c r="C428" s="533">
        <v>82</v>
      </c>
      <c r="D428" s="533">
        <v>80</v>
      </c>
      <c r="E428" s="537"/>
    </row>
    <row r="429" spans="1:5">
      <c r="A429" s="532" t="s">
        <v>400</v>
      </c>
      <c r="B429" s="338"/>
      <c r="C429" s="533">
        <v>0</v>
      </c>
      <c r="D429" s="533">
        <v>0</v>
      </c>
      <c r="E429" s="537"/>
    </row>
    <row r="430" spans="1:5">
      <c r="A430" s="535" t="s">
        <v>401</v>
      </c>
      <c r="B430" s="338"/>
      <c r="C430" s="533">
        <v>0</v>
      </c>
      <c r="D430" s="533">
        <v>0</v>
      </c>
      <c r="E430" s="537"/>
    </row>
    <row r="431" spans="1:5">
      <c r="A431" s="535" t="s">
        <v>402</v>
      </c>
      <c r="B431" s="533">
        <f>SUM(B432:B435)</f>
        <v>2</v>
      </c>
      <c r="C431" s="533">
        <f>SUM(C432:C435)</f>
        <v>90</v>
      </c>
      <c r="D431" s="533">
        <f>SUM(D432:D435)</f>
        <v>40</v>
      </c>
      <c r="E431" s="537"/>
    </row>
    <row r="432" spans="1:5">
      <c r="A432" s="535" t="s">
        <v>385</v>
      </c>
      <c r="B432" s="338"/>
      <c r="C432" s="533">
        <v>0</v>
      </c>
      <c r="D432" s="533">
        <v>0</v>
      </c>
      <c r="E432" s="537"/>
    </row>
    <row r="433" spans="1:5">
      <c r="A433" s="532" t="s">
        <v>403</v>
      </c>
      <c r="B433" s="338">
        <v>2</v>
      </c>
      <c r="C433" s="533">
        <v>0</v>
      </c>
      <c r="D433" s="533">
        <v>0</v>
      </c>
      <c r="E433" s="537"/>
    </row>
    <row r="434" spans="1:5">
      <c r="A434" s="532" t="s">
        <v>404</v>
      </c>
      <c r="B434" s="338"/>
      <c r="C434" s="533">
        <v>0</v>
      </c>
      <c r="D434" s="533">
        <v>0</v>
      </c>
      <c r="E434" s="537"/>
    </row>
    <row r="435" spans="1:5">
      <c r="A435" s="532" t="s">
        <v>405</v>
      </c>
      <c r="B435" s="338"/>
      <c r="C435" s="533">
        <v>90</v>
      </c>
      <c r="D435" s="533">
        <v>40</v>
      </c>
      <c r="E435" s="537"/>
    </row>
    <row r="436" spans="1:5">
      <c r="A436" s="535" t="s">
        <v>406</v>
      </c>
      <c r="B436" s="533">
        <f>SUM(B437:B440)</f>
        <v>0</v>
      </c>
      <c r="C436" s="533">
        <f>SUM(C437:C440)</f>
        <v>0</v>
      </c>
      <c r="D436" s="533">
        <f>SUM(D437:D440)</f>
        <v>0</v>
      </c>
      <c r="E436" s="537"/>
    </row>
    <row r="437" spans="1:5">
      <c r="A437" s="535" t="s">
        <v>407</v>
      </c>
      <c r="B437" s="338"/>
      <c r="C437" s="533">
        <v>0</v>
      </c>
      <c r="D437" s="533">
        <v>0</v>
      </c>
      <c r="E437" s="537"/>
    </row>
    <row r="438" spans="1:5">
      <c r="A438" s="535" t="s">
        <v>408</v>
      </c>
      <c r="B438" s="338"/>
      <c r="C438" s="533">
        <v>0</v>
      </c>
      <c r="D438" s="533">
        <v>0</v>
      </c>
      <c r="E438" s="537"/>
    </row>
    <row r="439" spans="1:5">
      <c r="A439" s="535" t="s">
        <v>409</v>
      </c>
      <c r="B439" s="338"/>
      <c r="C439" s="533">
        <v>0</v>
      </c>
      <c r="D439" s="533">
        <v>0</v>
      </c>
      <c r="E439" s="537"/>
    </row>
    <row r="440" spans="1:5">
      <c r="A440" s="535" t="s">
        <v>410</v>
      </c>
      <c r="B440" s="338"/>
      <c r="C440" s="533">
        <v>0</v>
      </c>
      <c r="D440" s="533">
        <v>0</v>
      </c>
      <c r="E440" s="537"/>
    </row>
    <row r="441" spans="1:5">
      <c r="A441" s="532" t="s">
        <v>411</v>
      </c>
      <c r="B441" s="533">
        <f>SUM(B442:B447)</f>
        <v>45</v>
      </c>
      <c r="C441" s="533">
        <f>SUM(C442:C447)</f>
        <v>117</v>
      </c>
      <c r="D441" s="533">
        <f>SUM(D442:D447)</f>
        <v>117</v>
      </c>
      <c r="E441" s="537"/>
    </row>
    <row r="442" spans="1:5">
      <c r="A442" s="532" t="s">
        <v>385</v>
      </c>
      <c r="B442" s="338"/>
      <c r="C442" s="533">
        <v>0</v>
      </c>
      <c r="D442" s="533">
        <v>0</v>
      </c>
      <c r="E442" s="537"/>
    </row>
    <row r="443" spans="1:5">
      <c r="A443" s="535" t="s">
        <v>412</v>
      </c>
      <c r="B443" s="338"/>
      <c r="C443" s="533">
        <v>0</v>
      </c>
      <c r="D443" s="533">
        <v>0</v>
      </c>
      <c r="E443" s="537"/>
    </row>
    <row r="444" spans="1:5">
      <c r="A444" s="535" t="s">
        <v>413</v>
      </c>
      <c r="B444" s="338"/>
      <c r="C444" s="533">
        <v>0</v>
      </c>
      <c r="D444" s="533">
        <v>0</v>
      </c>
      <c r="E444" s="537"/>
    </row>
    <row r="445" spans="1:5">
      <c r="A445" s="535" t="s">
        <v>414</v>
      </c>
      <c r="B445" s="338"/>
      <c r="C445" s="533">
        <v>0</v>
      </c>
      <c r="D445" s="533">
        <v>0</v>
      </c>
      <c r="E445" s="537"/>
    </row>
    <row r="446" spans="1:5">
      <c r="A446" s="532" t="s">
        <v>415</v>
      </c>
      <c r="B446" s="338"/>
      <c r="C446" s="533">
        <v>0</v>
      </c>
      <c r="D446" s="533">
        <v>0</v>
      </c>
      <c r="E446" s="537"/>
    </row>
    <row r="447" spans="1:5">
      <c r="A447" s="532" t="s">
        <v>416</v>
      </c>
      <c r="B447" s="338">
        <v>45</v>
      </c>
      <c r="C447" s="533">
        <v>117</v>
      </c>
      <c r="D447" s="533">
        <v>117</v>
      </c>
      <c r="E447" s="537"/>
    </row>
    <row r="448" spans="1:5">
      <c r="A448" s="532" t="s">
        <v>417</v>
      </c>
      <c r="B448" s="533">
        <f>SUM(B449:B451)</f>
        <v>0</v>
      </c>
      <c r="C448" s="533">
        <f>SUM(C449:C451)</f>
        <v>0</v>
      </c>
      <c r="D448" s="533">
        <f>SUM(D449:D451)</f>
        <v>0</v>
      </c>
      <c r="E448" s="537"/>
    </row>
    <row r="449" spans="1:5">
      <c r="A449" s="535" t="s">
        <v>418</v>
      </c>
      <c r="B449" s="338"/>
      <c r="C449" s="533">
        <v>0</v>
      </c>
      <c r="D449" s="533">
        <v>0</v>
      </c>
      <c r="E449" s="537"/>
    </row>
    <row r="450" spans="1:5">
      <c r="A450" s="535" t="s">
        <v>419</v>
      </c>
      <c r="B450" s="338"/>
      <c r="C450" s="533">
        <v>0</v>
      </c>
      <c r="D450" s="533">
        <v>0</v>
      </c>
      <c r="E450" s="537"/>
    </row>
    <row r="451" spans="1:5">
      <c r="A451" s="535" t="s">
        <v>420</v>
      </c>
      <c r="B451" s="338"/>
      <c r="C451" s="533">
        <v>0</v>
      </c>
      <c r="D451" s="533">
        <v>0</v>
      </c>
      <c r="E451" s="537"/>
    </row>
    <row r="452" spans="1:5">
      <c r="A452" s="536" t="s">
        <v>421</v>
      </c>
      <c r="B452" s="533">
        <f>SUM(B453:B455)</f>
        <v>0</v>
      </c>
      <c r="C452" s="533">
        <f>SUM(C453:C455)</f>
        <v>0</v>
      </c>
      <c r="D452" s="533">
        <f>SUM(D453:D455)</f>
        <v>0</v>
      </c>
      <c r="E452" s="537"/>
    </row>
    <row r="453" spans="1:5">
      <c r="A453" s="535" t="s">
        <v>422</v>
      </c>
      <c r="B453" s="338"/>
      <c r="C453" s="533">
        <v>0</v>
      </c>
      <c r="D453" s="533">
        <v>0</v>
      </c>
      <c r="E453" s="537"/>
    </row>
    <row r="454" spans="1:5">
      <c r="A454" s="535" t="s">
        <v>423</v>
      </c>
      <c r="B454" s="338"/>
      <c r="C454" s="533">
        <v>0</v>
      </c>
      <c r="D454" s="533">
        <v>0</v>
      </c>
      <c r="E454" s="537"/>
    </row>
    <row r="455" spans="1:5">
      <c r="A455" s="535" t="s">
        <v>424</v>
      </c>
      <c r="B455" s="338"/>
      <c r="C455" s="533">
        <v>0</v>
      </c>
      <c r="D455" s="533">
        <v>0</v>
      </c>
      <c r="E455" s="537"/>
    </row>
    <row r="456" spans="1:5">
      <c r="A456" s="532" t="s">
        <v>425</v>
      </c>
      <c r="B456" s="533">
        <f>SUM(B457:B460)</f>
        <v>221</v>
      </c>
      <c r="C456" s="533">
        <f>SUM(C457:C460)</f>
        <v>0</v>
      </c>
      <c r="D456" s="533">
        <f>SUM(D457:D460)</f>
        <v>0</v>
      </c>
      <c r="E456" s="537"/>
    </row>
    <row r="457" spans="1:5">
      <c r="A457" s="532" t="s">
        <v>426</v>
      </c>
      <c r="B457" s="338"/>
      <c r="C457" s="533">
        <v>0</v>
      </c>
      <c r="D457" s="533">
        <v>0</v>
      </c>
      <c r="E457" s="537"/>
    </row>
    <row r="458" spans="1:5">
      <c r="A458" s="535" t="s">
        <v>427</v>
      </c>
      <c r="B458" s="338"/>
      <c r="C458" s="533">
        <v>0</v>
      </c>
      <c r="D458" s="533">
        <v>0</v>
      </c>
      <c r="E458" s="537"/>
    </row>
    <row r="459" spans="1:5">
      <c r="A459" s="535" t="s">
        <v>428</v>
      </c>
      <c r="B459" s="338"/>
      <c r="C459" s="533">
        <v>0</v>
      </c>
      <c r="D459" s="533">
        <v>0</v>
      </c>
      <c r="E459" s="537"/>
    </row>
    <row r="460" spans="1:5">
      <c r="A460" s="535" t="s">
        <v>429</v>
      </c>
      <c r="B460" s="338">
        <v>221</v>
      </c>
      <c r="C460" s="533">
        <v>0</v>
      </c>
      <c r="D460" s="533">
        <v>0</v>
      </c>
      <c r="E460" s="537"/>
    </row>
    <row r="461" spans="1:5">
      <c r="A461" s="529" t="s">
        <v>430</v>
      </c>
      <c r="B461" s="530">
        <f>SUM(B462,B478,B486,B497,B506,B514)</f>
        <v>4405</v>
      </c>
      <c r="C461" s="530">
        <f>SUM(C462,C478,C486,C497,C506,C514)</f>
        <v>5207</v>
      </c>
      <c r="D461" s="530">
        <f>SUM(D462,D478,D486,D497,D506,D514)</f>
        <v>5180</v>
      </c>
      <c r="E461" s="537"/>
    </row>
    <row r="462" spans="1:5">
      <c r="A462" s="536" t="s">
        <v>431</v>
      </c>
      <c r="B462" s="533">
        <f>SUM(B463:B477)</f>
        <v>1223</v>
      </c>
      <c r="C462" s="533">
        <f>SUM(C463:C477)</f>
        <v>1696</v>
      </c>
      <c r="D462" s="533">
        <f>SUM(D463:D477)</f>
        <v>1676</v>
      </c>
      <c r="E462" s="537"/>
    </row>
    <row r="463" spans="1:5">
      <c r="A463" s="536" t="s">
        <v>125</v>
      </c>
      <c r="B463" s="338">
        <v>471</v>
      </c>
      <c r="C463" s="533">
        <v>1245</v>
      </c>
      <c r="D463" s="533">
        <v>1245</v>
      </c>
      <c r="E463" s="537"/>
    </row>
    <row r="464" spans="1:5">
      <c r="A464" s="536" t="s">
        <v>126</v>
      </c>
      <c r="B464" s="338">
        <v>57</v>
      </c>
      <c r="C464" s="533">
        <v>16</v>
      </c>
      <c r="D464" s="533">
        <v>16</v>
      </c>
      <c r="E464" s="537"/>
    </row>
    <row r="465" spans="1:5">
      <c r="A465" s="536" t="s">
        <v>127</v>
      </c>
      <c r="B465" s="338"/>
      <c r="C465" s="533">
        <v>0</v>
      </c>
      <c r="D465" s="533">
        <v>0</v>
      </c>
      <c r="E465" s="537"/>
    </row>
    <row r="466" spans="1:5">
      <c r="A466" s="536" t="s">
        <v>432</v>
      </c>
      <c r="B466" s="338">
        <v>126</v>
      </c>
      <c r="C466" s="533">
        <v>13</v>
      </c>
      <c r="D466" s="533">
        <v>13</v>
      </c>
      <c r="E466" s="537"/>
    </row>
    <row r="467" spans="1:5">
      <c r="A467" s="536" t="s">
        <v>433</v>
      </c>
      <c r="B467" s="338"/>
      <c r="C467" s="533">
        <v>0</v>
      </c>
      <c r="D467" s="533">
        <v>0</v>
      </c>
      <c r="E467" s="537"/>
    </row>
    <row r="468" spans="1:5">
      <c r="A468" s="536" t="s">
        <v>434</v>
      </c>
      <c r="B468" s="338"/>
      <c r="C468" s="533">
        <v>0</v>
      </c>
      <c r="D468" s="533">
        <v>0</v>
      </c>
      <c r="E468" s="537"/>
    </row>
    <row r="469" spans="1:5">
      <c r="A469" s="536" t="s">
        <v>435</v>
      </c>
      <c r="B469" s="338"/>
      <c r="C469" s="533">
        <v>0</v>
      </c>
      <c r="D469" s="533">
        <v>0</v>
      </c>
      <c r="E469" s="537"/>
    </row>
    <row r="470" spans="1:5">
      <c r="A470" s="536" t="s">
        <v>436</v>
      </c>
      <c r="B470" s="338"/>
      <c r="C470" s="533">
        <v>0</v>
      </c>
      <c r="D470" s="533">
        <v>0</v>
      </c>
      <c r="E470" s="537"/>
    </row>
    <row r="471" spans="1:5">
      <c r="A471" s="536" t="s">
        <v>437</v>
      </c>
      <c r="B471" s="338">
        <v>212</v>
      </c>
      <c r="C471" s="533">
        <v>10</v>
      </c>
      <c r="D471" s="533">
        <v>10</v>
      </c>
      <c r="E471" s="537"/>
    </row>
    <row r="472" spans="1:5">
      <c r="A472" s="536" t="s">
        <v>438</v>
      </c>
      <c r="B472" s="338"/>
      <c r="C472" s="533">
        <v>0</v>
      </c>
      <c r="D472" s="533">
        <v>0</v>
      </c>
      <c r="E472" s="537"/>
    </row>
    <row r="473" spans="1:5">
      <c r="A473" s="536" t="s">
        <v>439</v>
      </c>
      <c r="B473" s="338">
        <v>30</v>
      </c>
      <c r="C473" s="533">
        <v>0</v>
      </c>
      <c r="D473" s="533">
        <v>0</v>
      </c>
      <c r="E473" s="537"/>
    </row>
    <row r="474" spans="1:5">
      <c r="A474" s="536" t="s">
        <v>440</v>
      </c>
      <c r="B474" s="338">
        <v>10</v>
      </c>
      <c r="C474" s="533">
        <v>0</v>
      </c>
      <c r="D474" s="533">
        <v>0</v>
      </c>
      <c r="E474" s="537"/>
    </row>
    <row r="475" spans="1:5">
      <c r="A475" s="536" t="s">
        <v>441</v>
      </c>
      <c r="B475" s="338">
        <v>22</v>
      </c>
      <c r="C475" s="533">
        <v>16</v>
      </c>
      <c r="D475" s="533">
        <v>16</v>
      </c>
      <c r="E475" s="537"/>
    </row>
    <row r="476" spans="1:5">
      <c r="A476" s="536" t="s">
        <v>442</v>
      </c>
      <c r="B476" s="338"/>
      <c r="C476" s="533">
        <v>0</v>
      </c>
      <c r="D476" s="533">
        <v>0</v>
      </c>
      <c r="E476" s="537"/>
    </row>
    <row r="477" spans="1:5">
      <c r="A477" s="536" t="s">
        <v>443</v>
      </c>
      <c r="B477" s="338">
        <v>295</v>
      </c>
      <c r="C477" s="533">
        <v>396</v>
      </c>
      <c r="D477" s="533">
        <v>376</v>
      </c>
      <c r="E477" s="537"/>
    </row>
    <row r="478" spans="1:5">
      <c r="A478" s="536" t="s">
        <v>444</v>
      </c>
      <c r="B478" s="533">
        <f>SUM(B479:B485)</f>
        <v>563</v>
      </c>
      <c r="C478" s="533">
        <f>SUM(C479:C485)</f>
        <v>1209</v>
      </c>
      <c r="D478" s="533">
        <f>SUM(D479:D485)</f>
        <v>1206</v>
      </c>
      <c r="E478" s="537"/>
    </row>
    <row r="479" spans="1:5">
      <c r="A479" s="536" t="s">
        <v>125</v>
      </c>
      <c r="B479" s="338"/>
      <c r="C479" s="533">
        <v>0</v>
      </c>
      <c r="D479" s="533">
        <v>0</v>
      </c>
      <c r="E479" s="537"/>
    </row>
    <row r="480" spans="1:5">
      <c r="A480" s="536" t="s">
        <v>126</v>
      </c>
      <c r="B480" s="338">
        <v>31</v>
      </c>
      <c r="C480" s="533">
        <v>0</v>
      </c>
      <c r="D480" s="533">
        <v>0</v>
      </c>
      <c r="E480" s="537"/>
    </row>
    <row r="481" spans="1:5">
      <c r="A481" s="536" t="s">
        <v>127</v>
      </c>
      <c r="B481" s="338"/>
      <c r="C481" s="533">
        <v>0</v>
      </c>
      <c r="D481" s="533">
        <v>0</v>
      </c>
      <c r="E481" s="537"/>
    </row>
    <row r="482" spans="1:5">
      <c r="A482" s="536" t="s">
        <v>445</v>
      </c>
      <c r="B482" s="338">
        <v>394</v>
      </c>
      <c r="C482" s="533">
        <v>1179</v>
      </c>
      <c r="D482" s="533">
        <v>1179</v>
      </c>
      <c r="E482" s="537"/>
    </row>
    <row r="483" spans="1:5">
      <c r="A483" s="536" t="s">
        <v>446</v>
      </c>
      <c r="B483" s="338">
        <v>138</v>
      </c>
      <c r="C483" s="533">
        <v>30</v>
      </c>
      <c r="D483" s="533">
        <v>27</v>
      </c>
      <c r="E483" s="537"/>
    </row>
    <row r="484" spans="1:5">
      <c r="A484" s="536" t="s">
        <v>447</v>
      </c>
      <c r="B484" s="338"/>
      <c r="C484" s="533">
        <v>0</v>
      </c>
      <c r="D484" s="533">
        <v>0</v>
      </c>
      <c r="E484" s="537"/>
    </row>
    <row r="485" spans="1:5">
      <c r="A485" s="536" t="s">
        <v>448</v>
      </c>
      <c r="B485" s="338"/>
      <c r="C485" s="533">
        <v>0</v>
      </c>
      <c r="D485" s="533">
        <v>0</v>
      </c>
      <c r="E485" s="537"/>
    </row>
    <row r="486" spans="1:5">
      <c r="A486" s="536" t="s">
        <v>449</v>
      </c>
      <c r="B486" s="533">
        <f>SUM(B487:B496)</f>
        <v>479</v>
      </c>
      <c r="C486" s="533">
        <f>SUM(C487:C496)</f>
        <v>0</v>
      </c>
      <c r="D486" s="533">
        <f>SUM(D487:D496)</f>
        <v>0</v>
      </c>
      <c r="E486" s="537"/>
    </row>
    <row r="487" spans="1:5">
      <c r="A487" s="536" t="s">
        <v>125</v>
      </c>
      <c r="B487" s="338"/>
      <c r="C487" s="533">
        <v>0</v>
      </c>
      <c r="D487" s="533">
        <v>0</v>
      </c>
      <c r="E487" s="537"/>
    </row>
    <row r="488" spans="1:5">
      <c r="A488" s="536" t="s">
        <v>126</v>
      </c>
      <c r="B488" s="338"/>
      <c r="C488" s="533">
        <v>0</v>
      </c>
      <c r="D488" s="533">
        <v>0</v>
      </c>
      <c r="E488" s="537"/>
    </row>
    <row r="489" spans="1:5">
      <c r="A489" s="536" t="s">
        <v>127</v>
      </c>
      <c r="B489" s="338"/>
      <c r="C489" s="533">
        <v>0</v>
      </c>
      <c r="D489" s="533">
        <v>0</v>
      </c>
      <c r="E489" s="537"/>
    </row>
    <row r="490" spans="1:5">
      <c r="A490" s="536" t="s">
        <v>450</v>
      </c>
      <c r="B490" s="338"/>
      <c r="C490" s="533">
        <v>0</v>
      </c>
      <c r="D490" s="533">
        <v>0</v>
      </c>
      <c r="E490" s="537"/>
    </row>
    <row r="491" spans="1:5">
      <c r="A491" s="536" t="s">
        <v>451</v>
      </c>
      <c r="B491" s="338"/>
      <c r="C491" s="533">
        <v>0</v>
      </c>
      <c r="D491" s="533">
        <v>0</v>
      </c>
      <c r="E491" s="537"/>
    </row>
    <row r="492" spans="1:5">
      <c r="A492" s="536" t="s">
        <v>452</v>
      </c>
      <c r="B492" s="338"/>
      <c r="C492" s="533">
        <v>0</v>
      </c>
      <c r="D492" s="533">
        <v>0</v>
      </c>
      <c r="E492" s="537"/>
    </row>
    <row r="493" spans="1:5">
      <c r="A493" s="536" t="s">
        <v>453</v>
      </c>
      <c r="B493" s="338">
        <v>368</v>
      </c>
      <c r="C493" s="533">
        <v>0</v>
      </c>
      <c r="D493" s="533">
        <v>0</v>
      </c>
      <c r="E493" s="537"/>
    </row>
    <row r="494" spans="1:5">
      <c r="A494" s="536" t="s">
        <v>454</v>
      </c>
      <c r="B494" s="338">
        <v>43</v>
      </c>
      <c r="C494" s="533">
        <v>0</v>
      </c>
      <c r="D494" s="533">
        <v>0</v>
      </c>
      <c r="E494" s="537"/>
    </row>
    <row r="495" spans="1:5">
      <c r="A495" s="536" t="s">
        <v>455</v>
      </c>
      <c r="B495" s="338"/>
      <c r="C495" s="533">
        <v>0</v>
      </c>
      <c r="D495" s="533">
        <v>0</v>
      </c>
      <c r="E495" s="537"/>
    </row>
    <row r="496" spans="1:5">
      <c r="A496" s="536" t="s">
        <v>456</v>
      </c>
      <c r="B496" s="338">
        <v>68</v>
      </c>
      <c r="C496" s="533">
        <v>0</v>
      </c>
      <c r="D496" s="533">
        <v>0</v>
      </c>
      <c r="E496" s="537"/>
    </row>
    <row r="497" spans="1:5">
      <c r="A497" s="536" t="s">
        <v>457</v>
      </c>
      <c r="B497" s="533">
        <f>SUM(B498:B505)</f>
        <v>155</v>
      </c>
      <c r="C497" s="533">
        <f>SUM(C498:C505)</f>
        <v>48</v>
      </c>
      <c r="D497" s="533">
        <f>SUM(D498:D505)</f>
        <v>48</v>
      </c>
      <c r="E497" s="537"/>
    </row>
    <row r="498" spans="1:5">
      <c r="A498" s="536" t="s">
        <v>125</v>
      </c>
      <c r="B498" s="338"/>
      <c r="C498" s="533">
        <v>0</v>
      </c>
      <c r="D498" s="533">
        <v>0</v>
      </c>
      <c r="E498" s="537"/>
    </row>
    <row r="499" spans="1:5">
      <c r="A499" s="536" t="s">
        <v>126</v>
      </c>
      <c r="B499" s="338"/>
      <c r="C499" s="533">
        <v>0</v>
      </c>
      <c r="D499" s="533">
        <v>0</v>
      </c>
      <c r="E499" s="537"/>
    </row>
    <row r="500" spans="1:5">
      <c r="A500" s="536" t="s">
        <v>127</v>
      </c>
      <c r="B500" s="338"/>
      <c r="C500" s="533">
        <v>0</v>
      </c>
      <c r="D500" s="533">
        <v>0</v>
      </c>
      <c r="E500" s="537"/>
    </row>
    <row r="501" spans="1:5">
      <c r="A501" s="536" t="s">
        <v>458</v>
      </c>
      <c r="B501" s="338"/>
      <c r="C501" s="533">
        <v>0</v>
      </c>
      <c r="D501" s="533">
        <v>0</v>
      </c>
      <c r="E501" s="537"/>
    </row>
    <row r="502" spans="1:5">
      <c r="A502" s="536" t="s">
        <v>459</v>
      </c>
      <c r="B502" s="338"/>
      <c r="C502" s="533">
        <v>0</v>
      </c>
      <c r="D502" s="533">
        <v>0</v>
      </c>
      <c r="E502" s="537"/>
    </row>
    <row r="503" spans="1:5">
      <c r="A503" s="536" t="s">
        <v>460</v>
      </c>
      <c r="B503" s="338"/>
      <c r="C503" s="533">
        <v>0</v>
      </c>
      <c r="D503" s="533">
        <v>0</v>
      </c>
      <c r="E503" s="537"/>
    </row>
    <row r="504" spans="1:5">
      <c r="A504" s="536" t="s">
        <v>461</v>
      </c>
      <c r="B504" s="338">
        <v>58</v>
      </c>
      <c r="C504" s="533">
        <v>0</v>
      </c>
      <c r="D504" s="533">
        <v>0</v>
      </c>
      <c r="E504" s="537"/>
    </row>
    <row r="505" spans="1:5">
      <c r="A505" s="536" t="s">
        <v>462</v>
      </c>
      <c r="B505" s="338">
        <v>97</v>
      </c>
      <c r="C505" s="533">
        <v>48</v>
      </c>
      <c r="D505" s="533">
        <v>48</v>
      </c>
      <c r="E505" s="537"/>
    </row>
    <row r="506" spans="1:5">
      <c r="A506" s="536" t="s">
        <v>463</v>
      </c>
      <c r="B506" s="533">
        <f>SUM(B507:B513)</f>
        <v>650</v>
      </c>
      <c r="C506" s="533">
        <f>SUM(C507:C513)</f>
        <v>1367</v>
      </c>
      <c r="D506" s="533">
        <f>SUM(D507:D513)</f>
        <v>1363</v>
      </c>
      <c r="E506" s="537"/>
    </row>
    <row r="507" spans="1:5">
      <c r="A507" s="536" t="s">
        <v>125</v>
      </c>
      <c r="B507" s="338"/>
      <c r="C507" s="533">
        <v>0</v>
      </c>
      <c r="D507" s="533">
        <v>0</v>
      </c>
      <c r="E507" s="537"/>
    </row>
    <row r="508" spans="1:5">
      <c r="A508" s="536" t="s">
        <v>126</v>
      </c>
      <c r="B508" s="338"/>
      <c r="C508" s="533">
        <v>0</v>
      </c>
      <c r="D508" s="533">
        <v>0</v>
      </c>
      <c r="E508" s="537"/>
    </row>
    <row r="509" spans="1:5">
      <c r="A509" s="536" t="s">
        <v>127</v>
      </c>
      <c r="B509" s="338"/>
      <c r="C509" s="533">
        <v>0</v>
      </c>
      <c r="D509" s="533">
        <v>0</v>
      </c>
      <c r="E509" s="537"/>
    </row>
    <row r="510" spans="1:5">
      <c r="A510" s="536" t="s">
        <v>464</v>
      </c>
      <c r="B510" s="338"/>
      <c r="C510" s="533">
        <v>0</v>
      </c>
      <c r="D510" s="533">
        <v>0</v>
      </c>
      <c r="E510" s="537"/>
    </row>
    <row r="511" spans="1:5">
      <c r="A511" s="536" t="s">
        <v>465</v>
      </c>
      <c r="B511" s="338"/>
      <c r="C511" s="533">
        <v>0</v>
      </c>
      <c r="D511" s="533">
        <v>0</v>
      </c>
      <c r="E511" s="537"/>
    </row>
    <row r="512" spans="1:5">
      <c r="A512" s="536" t="s">
        <v>466</v>
      </c>
      <c r="B512" s="338">
        <v>515</v>
      </c>
      <c r="C512" s="533">
        <v>897</v>
      </c>
      <c r="D512" s="533">
        <v>897</v>
      </c>
      <c r="E512" s="537"/>
    </row>
    <row r="513" spans="1:5">
      <c r="A513" s="536" t="s">
        <v>467</v>
      </c>
      <c r="B513" s="338">
        <v>135</v>
      </c>
      <c r="C513" s="533">
        <v>470</v>
      </c>
      <c r="D513" s="533">
        <v>466</v>
      </c>
      <c r="E513" s="537"/>
    </row>
    <row r="514" spans="1:5">
      <c r="A514" s="536" t="s">
        <v>468</v>
      </c>
      <c r="B514" s="533">
        <f>SUM(B515:B517)</f>
        <v>1335</v>
      </c>
      <c r="C514" s="533">
        <f>SUM(C515:C517)</f>
        <v>887</v>
      </c>
      <c r="D514" s="533">
        <f>SUM(D515:D517)</f>
        <v>887</v>
      </c>
      <c r="E514" s="537"/>
    </row>
    <row r="515" spans="1:5">
      <c r="A515" s="536" t="s">
        <v>469</v>
      </c>
      <c r="B515" s="338">
        <v>123</v>
      </c>
      <c r="C515" s="533">
        <v>10</v>
      </c>
      <c r="D515" s="533">
        <v>10</v>
      </c>
      <c r="E515" s="537"/>
    </row>
    <row r="516" spans="1:5">
      <c r="A516" s="536" t="s">
        <v>470</v>
      </c>
      <c r="B516" s="338"/>
      <c r="C516" s="533">
        <v>0</v>
      </c>
      <c r="D516" s="533">
        <v>0</v>
      </c>
      <c r="E516" s="537"/>
    </row>
    <row r="517" spans="1:5">
      <c r="A517" s="536" t="s">
        <v>471</v>
      </c>
      <c r="B517" s="338">
        <v>1212</v>
      </c>
      <c r="C517" s="533">
        <v>877</v>
      </c>
      <c r="D517" s="533">
        <v>877</v>
      </c>
      <c r="E517" s="537"/>
    </row>
    <row r="518" spans="1:5">
      <c r="A518" s="529" t="s">
        <v>472</v>
      </c>
      <c r="B518" s="530">
        <f>SUM(B519,B538,B546,B548,B557,B561,B571,B580,B587,B595,B604,B610,B613,B616,B619,B622,B625,B629,B633,B641,B644)</f>
        <v>43593</v>
      </c>
      <c r="C518" s="530">
        <f>SUM(C519,C538,C546,C548,C557,C561,C571,C580,C587,C595,C604,C610,C613,C616,C619,C622,C625,C629,C633,C641,C644)</f>
        <v>79323</v>
      </c>
      <c r="D518" s="530">
        <f>SUM(D519,D538,D546,D548,D557,D561,D571,D580,D587,D595,D604,D610,D613,D616,D619,D622,D625,D629,D633,D641,D644)</f>
        <v>79221</v>
      </c>
      <c r="E518" s="537"/>
    </row>
    <row r="519" spans="1:5">
      <c r="A519" s="536" t="s">
        <v>473</v>
      </c>
      <c r="B519" s="533">
        <f>SUM(B520:B537)</f>
        <v>2378</v>
      </c>
      <c r="C519" s="533">
        <f>SUM(C520:C537)</f>
        <v>2990</v>
      </c>
      <c r="D519" s="533">
        <f>SUM(D520:D537)</f>
        <v>2891</v>
      </c>
      <c r="E519" s="537"/>
    </row>
    <row r="520" spans="1:5">
      <c r="A520" s="536" t="s">
        <v>125</v>
      </c>
      <c r="B520" s="338">
        <v>442</v>
      </c>
      <c r="C520" s="533">
        <v>689</v>
      </c>
      <c r="D520" s="533">
        <v>689</v>
      </c>
      <c r="E520" s="537"/>
    </row>
    <row r="521" spans="1:5">
      <c r="A521" s="536" t="s">
        <v>126</v>
      </c>
      <c r="B521" s="338">
        <v>49</v>
      </c>
      <c r="C521" s="533">
        <v>0</v>
      </c>
      <c r="D521" s="533">
        <v>0</v>
      </c>
      <c r="E521" s="537"/>
    </row>
    <row r="522" spans="1:5">
      <c r="A522" s="536" t="s">
        <v>127</v>
      </c>
      <c r="B522" s="338"/>
      <c r="C522" s="533">
        <v>0</v>
      </c>
      <c r="D522" s="533">
        <v>0</v>
      </c>
      <c r="E522" s="537"/>
    </row>
    <row r="523" spans="1:5">
      <c r="A523" s="536" t="s">
        <v>474</v>
      </c>
      <c r="B523" s="338">
        <v>5</v>
      </c>
      <c r="C523" s="533">
        <v>0</v>
      </c>
      <c r="D523" s="533">
        <v>0</v>
      </c>
      <c r="E523" s="537"/>
    </row>
    <row r="524" spans="1:5">
      <c r="A524" s="536" t="s">
        <v>475</v>
      </c>
      <c r="B524" s="338">
        <v>104</v>
      </c>
      <c r="C524" s="533">
        <v>159</v>
      </c>
      <c r="D524" s="533">
        <v>159</v>
      </c>
      <c r="E524" s="537"/>
    </row>
    <row r="525" spans="1:5">
      <c r="A525" s="536" t="s">
        <v>476</v>
      </c>
      <c r="B525" s="338"/>
      <c r="C525" s="533">
        <v>0</v>
      </c>
      <c r="D525" s="533">
        <v>0</v>
      </c>
      <c r="E525" s="537"/>
    </row>
    <row r="526" spans="1:5">
      <c r="A526" s="536" t="s">
        <v>477</v>
      </c>
      <c r="B526" s="338">
        <v>66</v>
      </c>
      <c r="C526" s="533">
        <v>16</v>
      </c>
      <c r="D526" s="533">
        <v>16</v>
      </c>
      <c r="E526" s="537"/>
    </row>
    <row r="527" spans="1:5">
      <c r="A527" s="536" t="s">
        <v>166</v>
      </c>
      <c r="B527" s="338">
        <v>6</v>
      </c>
      <c r="C527" s="533">
        <v>10</v>
      </c>
      <c r="D527" s="533">
        <v>10</v>
      </c>
      <c r="E527" s="537"/>
    </row>
    <row r="528" spans="1:5">
      <c r="A528" s="536" t="s">
        <v>478</v>
      </c>
      <c r="B528" s="338">
        <v>1131</v>
      </c>
      <c r="C528" s="533">
        <v>1262</v>
      </c>
      <c r="D528" s="533">
        <v>1262</v>
      </c>
      <c r="E528" s="537"/>
    </row>
    <row r="529" spans="1:5">
      <c r="A529" s="536" t="s">
        <v>479</v>
      </c>
      <c r="B529" s="338">
        <v>3</v>
      </c>
      <c r="C529" s="533">
        <v>0</v>
      </c>
      <c r="D529" s="533">
        <v>0</v>
      </c>
      <c r="E529" s="537"/>
    </row>
    <row r="530" spans="1:5">
      <c r="A530" s="536" t="s">
        <v>480</v>
      </c>
      <c r="B530" s="338"/>
      <c r="C530" s="533">
        <v>0</v>
      </c>
      <c r="D530" s="533">
        <v>0</v>
      </c>
      <c r="E530" s="537"/>
    </row>
    <row r="531" spans="1:5">
      <c r="A531" s="536" t="s">
        <v>481</v>
      </c>
      <c r="B531" s="338"/>
      <c r="C531" s="533">
        <v>5</v>
      </c>
      <c r="D531" s="533">
        <v>5</v>
      </c>
      <c r="E531" s="537"/>
    </row>
    <row r="532" spans="1:5">
      <c r="A532" s="536" t="s">
        <v>482</v>
      </c>
      <c r="B532" s="338"/>
      <c r="C532" s="533">
        <v>0</v>
      </c>
      <c r="D532" s="533">
        <v>0</v>
      </c>
      <c r="E532" s="537"/>
    </row>
    <row r="533" spans="1:5">
      <c r="A533" s="536" t="s">
        <v>483</v>
      </c>
      <c r="B533" s="338"/>
      <c r="C533" s="533">
        <v>0</v>
      </c>
      <c r="D533" s="533">
        <v>0</v>
      </c>
      <c r="E533" s="537"/>
    </row>
    <row r="534" spans="1:5">
      <c r="A534" s="536" t="s">
        <v>484</v>
      </c>
      <c r="B534" s="338"/>
      <c r="C534" s="533">
        <v>0</v>
      </c>
      <c r="D534" s="533">
        <v>0</v>
      </c>
      <c r="E534" s="537"/>
    </row>
    <row r="535" spans="1:5">
      <c r="A535" s="536" t="s">
        <v>485</v>
      </c>
      <c r="B535" s="338"/>
      <c r="C535" s="533">
        <v>0</v>
      </c>
      <c r="D535" s="533">
        <v>0</v>
      </c>
      <c r="E535" s="537"/>
    </row>
    <row r="536" spans="1:5">
      <c r="A536" s="536" t="s">
        <v>134</v>
      </c>
      <c r="B536" s="338"/>
      <c r="C536" s="533">
        <v>129</v>
      </c>
      <c r="D536" s="533">
        <v>129</v>
      </c>
      <c r="E536" s="537"/>
    </row>
    <row r="537" spans="1:5">
      <c r="A537" s="536" t="s">
        <v>486</v>
      </c>
      <c r="B537" s="338">
        <f>94+478</f>
        <v>572</v>
      </c>
      <c r="C537" s="533">
        <v>720</v>
      </c>
      <c r="D537" s="533">
        <v>621</v>
      </c>
      <c r="E537" s="537"/>
    </row>
    <row r="538" spans="1:5">
      <c r="A538" s="536" t="s">
        <v>487</v>
      </c>
      <c r="B538" s="533">
        <f>SUM(B539:B545)</f>
        <v>387</v>
      </c>
      <c r="C538" s="533">
        <f>SUM(C539:C545)</f>
        <v>777</v>
      </c>
      <c r="D538" s="533">
        <f>SUM(D539:D545)</f>
        <v>777</v>
      </c>
      <c r="E538" s="537"/>
    </row>
    <row r="539" spans="1:5">
      <c r="A539" s="536" t="s">
        <v>125</v>
      </c>
      <c r="B539" s="338">
        <v>312</v>
      </c>
      <c r="C539" s="533">
        <v>507</v>
      </c>
      <c r="D539" s="533">
        <v>507</v>
      </c>
      <c r="E539" s="537"/>
    </row>
    <row r="540" spans="1:5">
      <c r="A540" s="536" t="s">
        <v>126</v>
      </c>
      <c r="B540" s="338">
        <v>3</v>
      </c>
      <c r="C540" s="533">
        <v>0</v>
      </c>
      <c r="D540" s="533">
        <v>0</v>
      </c>
      <c r="E540" s="537"/>
    </row>
    <row r="541" spans="1:5">
      <c r="A541" s="536" t="s">
        <v>127</v>
      </c>
      <c r="B541" s="338"/>
      <c r="C541" s="533">
        <v>0</v>
      </c>
      <c r="D541" s="533">
        <v>0</v>
      </c>
      <c r="E541" s="537"/>
    </row>
    <row r="542" spans="1:5">
      <c r="A542" s="536" t="s">
        <v>488</v>
      </c>
      <c r="B542" s="338"/>
      <c r="C542" s="533">
        <v>0</v>
      </c>
      <c r="D542" s="533">
        <v>0</v>
      </c>
      <c r="E542" s="537"/>
    </row>
    <row r="543" spans="1:5">
      <c r="A543" s="536" t="s">
        <v>489</v>
      </c>
      <c r="B543" s="338">
        <v>49</v>
      </c>
      <c r="C543" s="533">
        <v>0</v>
      </c>
      <c r="D543" s="533">
        <v>0</v>
      </c>
      <c r="E543" s="537"/>
    </row>
    <row r="544" spans="1:5">
      <c r="A544" s="536" t="s">
        <v>490</v>
      </c>
      <c r="B544" s="338">
        <v>13</v>
      </c>
      <c r="C544" s="533">
        <v>86</v>
      </c>
      <c r="D544" s="533">
        <v>86</v>
      </c>
      <c r="E544" s="537"/>
    </row>
    <row r="545" spans="1:5">
      <c r="A545" s="536" t="s">
        <v>491</v>
      </c>
      <c r="B545" s="338">
        <v>10</v>
      </c>
      <c r="C545" s="533">
        <v>184</v>
      </c>
      <c r="D545" s="533">
        <v>184</v>
      </c>
      <c r="E545" s="537"/>
    </row>
    <row r="546" spans="1:5">
      <c r="A546" s="536" t="s">
        <v>492</v>
      </c>
      <c r="B546" s="533">
        <f>B547</f>
        <v>0</v>
      </c>
      <c r="C546" s="533">
        <f>C547</f>
        <v>0</v>
      </c>
      <c r="D546" s="533">
        <f>D547</f>
        <v>0</v>
      </c>
      <c r="E546" s="537"/>
    </row>
    <row r="547" spans="1:5">
      <c r="A547" s="536" t="s">
        <v>493</v>
      </c>
      <c r="B547" s="338"/>
      <c r="C547" s="533">
        <v>0</v>
      </c>
      <c r="D547" s="533">
        <v>0</v>
      </c>
      <c r="E547" s="537"/>
    </row>
    <row r="548" spans="1:5">
      <c r="A548" s="536" t="s">
        <v>494</v>
      </c>
      <c r="B548" s="533">
        <f>SUM(B549:B556)</f>
        <v>5353</v>
      </c>
      <c r="C548" s="533">
        <f>SUM(C549:C556)</f>
        <v>9761</v>
      </c>
      <c r="D548" s="533">
        <f>SUM(D549:D556)</f>
        <v>9761</v>
      </c>
      <c r="E548" s="537"/>
    </row>
    <row r="549" spans="1:5">
      <c r="A549" s="536" t="s">
        <v>495</v>
      </c>
      <c r="B549" s="338">
        <v>5</v>
      </c>
      <c r="C549" s="533">
        <v>0</v>
      </c>
      <c r="D549" s="533">
        <v>0</v>
      </c>
      <c r="E549" s="537"/>
    </row>
    <row r="550" spans="1:5">
      <c r="A550" s="536" t="s">
        <v>496</v>
      </c>
      <c r="B550" s="338"/>
      <c r="C550" s="533">
        <v>0</v>
      </c>
      <c r="D550" s="533">
        <v>0</v>
      </c>
      <c r="E550" s="537"/>
    </row>
    <row r="551" spans="1:5">
      <c r="A551" s="536" t="s">
        <v>497</v>
      </c>
      <c r="B551" s="338"/>
      <c r="C551" s="533">
        <v>0</v>
      </c>
      <c r="D551" s="533">
        <v>0</v>
      </c>
      <c r="E551" s="537"/>
    </row>
    <row r="552" spans="1:5">
      <c r="A552" s="536" t="s">
        <v>498</v>
      </c>
      <c r="B552" s="338">
        <v>4819</v>
      </c>
      <c r="C552" s="533">
        <v>7968</v>
      </c>
      <c r="D552" s="533">
        <v>7968</v>
      </c>
      <c r="E552" s="537"/>
    </row>
    <row r="553" spans="1:5">
      <c r="A553" s="536" t="s">
        <v>499</v>
      </c>
      <c r="B553" s="338">
        <v>487</v>
      </c>
      <c r="C553" s="533">
        <v>818</v>
      </c>
      <c r="D553" s="533">
        <v>818</v>
      </c>
      <c r="E553" s="537"/>
    </row>
    <row r="554" spans="1:5">
      <c r="A554" s="536" t="s">
        <v>500</v>
      </c>
      <c r="B554" s="338"/>
      <c r="C554" s="533">
        <v>0</v>
      </c>
      <c r="D554" s="533">
        <v>0</v>
      </c>
      <c r="E554" s="537"/>
    </row>
    <row r="555" spans="1:5">
      <c r="A555" s="536" t="s">
        <v>501</v>
      </c>
      <c r="B555" s="338"/>
      <c r="C555" s="533">
        <v>42</v>
      </c>
      <c r="D555" s="533">
        <v>42</v>
      </c>
      <c r="E555" s="537"/>
    </row>
    <row r="556" spans="1:5">
      <c r="A556" s="536" t="s">
        <v>502</v>
      </c>
      <c r="B556" s="338">
        <v>42</v>
      </c>
      <c r="C556" s="533">
        <v>933</v>
      </c>
      <c r="D556" s="533">
        <v>933</v>
      </c>
      <c r="E556" s="537"/>
    </row>
    <row r="557" spans="1:5">
      <c r="A557" s="536" t="s">
        <v>503</v>
      </c>
      <c r="B557" s="533">
        <f>SUM(B558:B560)</f>
        <v>0</v>
      </c>
      <c r="C557" s="533">
        <f>SUM(C558:C560)</f>
        <v>0</v>
      </c>
      <c r="D557" s="533">
        <f>SUM(D558:D560)</f>
        <v>0</v>
      </c>
      <c r="E557" s="537"/>
    </row>
    <row r="558" spans="1:5">
      <c r="A558" s="536" t="s">
        <v>504</v>
      </c>
      <c r="B558" s="338"/>
      <c r="C558" s="533">
        <v>0</v>
      </c>
      <c r="D558" s="533">
        <v>0</v>
      </c>
      <c r="E558" s="537"/>
    </row>
    <row r="559" spans="1:5">
      <c r="A559" s="536" t="s">
        <v>505</v>
      </c>
      <c r="B559" s="338"/>
      <c r="C559" s="533">
        <v>0</v>
      </c>
      <c r="D559" s="533">
        <v>0</v>
      </c>
      <c r="E559" s="537"/>
    </row>
    <row r="560" spans="1:5">
      <c r="A560" s="536" t="s">
        <v>506</v>
      </c>
      <c r="B560" s="338"/>
      <c r="C560" s="533">
        <v>0</v>
      </c>
      <c r="D560" s="533">
        <v>0</v>
      </c>
      <c r="E560" s="537"/>
    </row>
    <row r="561" spans="1:5">
      <c r="A561" s="536" t="s">
        <v>507</v>
      </c>
      <c r="B561" s="533">
        <f>SUM(B562:B570)</f>
        <v>428</v>
      </c>
      <c r="C561" s="533">
        <f>SUM(C562:C570)</f>
        <v>3417</v>
      </c>
      <c r="D561" s="533">
        <f>SUM(D562:D570)</f>
        <v>3417</v>
      </c>
      <c r="E561" s="537"/>
    </row>
    <row r="562" spans="1:5">
      <c r="A562" s="536" t="s">
        <v>508</v>
      </c>
      <c r="B562" s="338">
        <v>24</v>
      </c>
      <c r="C562" s="533">
        <v>0</v>
      </c>
      <c r="D562" s="533">
        <v>0</v>
      </c>
      <c r="E562" s="537"/>
    </row>
    <row r="563" spans="1:5">
      <c r="A563" s="536" t="s">
        <v>509</v>
      </c>
      <c r="B563" s="338"/>
      <c r="C563" s="533">
        <v>0</v>
      </c>
      <c r="D563" s="533">
        <v>0</v>
      </c>
      <c r="E563" s="537"/>
    </row>
    <row r="564" spans="1:5">
      <c r="A564" s="536" t="s">
        <v>510</v>
      </c>
      <c r="B564" s="338"/>
      <c r="C564" s="533">
        <v>0</v>
      </c>
      <c r="D564" s="533">
        <v>0</v>
      </c>
      <c r="E564" s="537"/>
    </row>
    <row r="565" spans="1:5">
      <c r="A565" s="536" t="s">
        <v>511</v>
      </c>
      <c r="B565" s="338"/>
      <c r="C565" s="533">
        <v>0</v>
      </c>
      <c r="D565" s="533">
        <v>0</v>
      </c>
      <c r="E565" s="537"/>
    </row>
    <row r="566" spans="1:5">
      <c r="A566" s="536" t="s">
        <v>512</v>
      </c>
      <c r="B566" s="338"/>
      <c r="C566" s="533">
        <v>0</v>
      </c>
      <c r="D566" s="533">
        <v>0</v>
      </c>
      <c r="E566" s="537"/>
    </row>
    <row r="567" spans="1:5">
      <c r="A567" s="536" t="s">
        <v>513</v>
      </c>
      <c r="B567" s="338"/>
      <c r="C567" s="533">
        <v>0</v>
      </c>
      <c r="D567" s="533">
        <v>0</v>
      </c>
      <c r="E567" s="537"/>
    </row>
    <row r="568" spans="1:5">
      <c r="A568" s="536" t="s">
        <v>514</v>
      </c>
      <c r="B568" s="338"/>
      <c r="C568" s="533">
        <v>0</v>
      </c>
      <c r="D568" s="533">
        <v>0</v>
      </c>
      <c r="E568" s="537"/>
    </row>
    <row r="569" spans="1:5">
      <c r="A569" s="536" t="s">
        <v>515</v>
      </c>
      <c r="B569" s="338"/>
      <c r="C569" s="533">
        <v>0</v>
      </c>
      <c r="D569" s="533">
        <v>0</v>
      </c>
      <c r="E569" s="537"/>
    </row>
    <row r="570" spans="1:5">
      <c r="A570" s="536" t="s">
        <v>516</v>
      </c>
      <c r="B570" s="338">
        <v>404</v>
      </c>
      <c r="C570" s="533">
        <v>3417</v>
      </c>
      <c r="D570" s="533">
        <v>3417</v>
      </c>
      <c r="E570" s="537"/>
    </row>
    <row r="571" spans="1:5">
      <c r="A571" s="536" t="s">
        <v>517</v>
      </c>
      <c r="B571" s="533">
        <f>SUM(B572:B579)</f>
        <v>4094</v>
      </c>
      <c r="C571" s="533">
        <f>SUM(C572:C579)</f>
        <v>7303</v>
      </c>
      <c r="D571" s="533">
        <f>SUM(D572:D579)</f>
        <v>7303</v>
      </c>
      <c r="E571" s="537"/>
    </row>
    <row r="572" spans="1:5">
      <c r="A572" s="536" t="s">
        <v>518</v>
      </c>
      <c r="B572" s="338">
        <v>267</v>
      </c>
      <c r="C572" s="533">
        <v>424</v>
      </c>
      <c r="D572" s="533">
        <v>424</v>
      </c>
      <c r="E572" s="537"/>
    </row>
    <row r="573" spans="1:5">
      <c r="A573" s="536" t="s">
        <v>519</v>
      </c>
      <c r="B573" s="338">
        <v>627</v>
      </c>
      <c r="C573" s="533">
        <v>0</v>
      </c>
      <c r="D573" s="533">
        <v>0</v>
      </c>
      <c r="E573" s="537"/>
    </row>
    <row r="574" spans="1:5">
      <c r="A574" s="536" t="s">
        <v>520</v>
      </c>
      <c r="B574" s="338">
        <f>1425+13</f>
        <v>1438</v>
      </c>
      <c r="C574" s="533">
        <v>0</v>
      </c>
      <c r="D574" s="533">
        <v>0</v>
      </c>
      <c r="E574" s="537"/>
    </row>
    <row r="575" spans="1:5">
      <c r="A575" s="536" t="s">
        <v>521</v>
      </c>
      <c r="B575" s="338">
        <v>819</v>
      </c>
      <c r="C575" s="533">
        <v>1091</v>
      </c>
      <c r="D575" s="533">
        <v>1091</v>
      </c>
      <c r="E575" s="537"/>
    </row>
    <row r="576" spans="1:5">
      <c r="A576" s="536" t="s">
        <v>522</v>
      </c>
      <c r="B576" s="338">
        <v>698</v>
      </c>
      <c r="C576" s="533">
        <v>0</v>
      </c>
      <c r="D576" s="533">
        <v>0</v>
      </c>
      <c r="E576" s="537"/>
    </row>
    <row r="577" spans="1:5">
      <c r="A577" s="536" t="s">
        <v>523</v>
      </c>
      <c r="B577" s="338"/>
      <c r="C577" s="533">
        <v>0</v>
      </c>
      <c r="D577" s="533">
        <v>0</v>
      </c>
      <c r="E577" s="537"/>
    </row>
    <row r="578" spans="1:5">
      <c r="A578" s="536" t="s">
        <v>524</v>
      </c>
      <c r="B578" s="338"/>
      <c r="C578" s="533">
        <v>11</v>
      </c>
      <c r="D578" s="533">
        <v>11</v>
      </c>
      <c r="E578" s="537"/>
    </row>
    <row r="579" spans="1:5">
      <c r="A579" s="536" t="s">
        <v>525</v>
      </c>
      <c r="B579" s="338">
        <v>245</v>
      </c>
      <c r="C579" s="533">
        <v>5777</v>
      </c>
      <c r="D579" s="533">
        <v>5777</v>
      </c>
      <c r="E579" s="537"/>
    </row>
    <row r="580" spans="1:5">
      <c r="A580" s="536" t="s">
        <v>526</v>
      </c>
      <c r="B580" s="533">
        <f>SUM(B581:B586)</f>
        <v>610</v>
      </c>
      <c r="C580" s="533">
        <f>SUM(C581:C586)</f>
        <v>1326</v>
      </c>
      <c r="D580" s="533">
        <f>SUM(D581:D586)</f>
        <v>1326</v>
      </c>
      <c r="E580" s="537"/>
    </row>
    <row r="581" spans="1:5">
      <c r="A581" s="536" t="s">
        <v>527</v>
      </c>
      <c r="B581" s="338">
        <v>275</v>
      </c>
      <c r="C581" s="533">
        <v>0</v>
      </c>
      <c r="D581" s="533">
        <v>0</v>
      </c>
      <c r="E581" s="537"/>
    </row>
    <row r="582" spans="1:5">
      <c r="A582" s="536" t="s">
        <v>528</v>
      </c>
      <c r="B582" s="338">
        <v>97</v>
      </c>
      <c r="C582" s="533">
        <v>184</v>
      </c>
      <c r="D582" s="533">
        <v>184</v>
      </c>
      <c r="E582" s="537"/>
    </row>
    <row r="583" spans="1:5">
      <c r="A583" s="536" t="s">
        <v>529</v>
      </c>
      <c r="B583" s="338">
        <v>39</v>
      </c>
      <c r="C583" s="533">
        <v>0</v>
      </c>
      <c r="D583" s="533">
        <v>0</v>
      </c>
      <c r="E583" s="537"/>
    </row>
    <row r="584" spans="1:5">
      <c r="A584" s="536" t="s">
        <v>530</v>
      </c>
      <c r="B584" s="338"/>
      <c r="C584" s="533">
        <v>0</v>
      </c>
      <c r="D584" s="533">
        <v>0</v>
      </c>
      <c r="E584" s="537"/>
    </row>
    <row r="585" spans="1:5">
      <c r="A585" s="536" t="s">
        <v>531</v>
      </c>
      <c r="B585" s="338">
        <v>99</v>
      </c>
      <c r="C585" s="533">
        <v>325</v>
      </c>
      <c r="D585" s="533">
        <v>325</v>
      </c>
      <c r="E585" s="537"/>
    </row>
    <row r="586" spans="1:5">
      <c r="A586" s="536" t="s">
        <v>532</v>
      </c>
      <c r="B586" s="338">
        <v>100</v>
      </c>
      <c r="C586" s="533">
        <v>817</v>
      </c>
      <c r="D586" s="533">
        <v>817</v>
      </c>
      <c r="E586" s="537"/>
    </row>
    <row r="587" spans="1:5">
      <c r="A587" s="536" t="s">
        <v>533</v>
      </c>
      <c r="B587" s="533">
        <f>SUM(B588:B594)</f>
        <v>2134</v>
      </c>
      <c r="C587" s="533">
        <f>SUM(C588:C594)</f>
        <v>3875</v>
      </c>
      <c r="D587" s="533">
        <f>SUM(D588:D594)</f>
        <v>3875</v>
      </c>
      <c r="E587" s="537"/>
    </row>
    <row r="588" spans="1:5">
      <c r="A588" s="536" t="s">
        <v>534</v>
      </c>
      <c r="B588" s="338">
        <v>274</v>
      </c>
      <c r="C588" s="533">
        <v>347</v>
      </c>
      <c r="D588" s="533">
        <v>347</v>
      </c>
      <c r="E588" s="537"/>
    </row>
    <row r="589" spans="1:5">
      <c r="A589" s="536" t="s">
        <v>535</v>
      </c>
      <c r="B589" s="338">
        <v>1598</v>
      </c>
      <c r="C589" s="533">
        <v>1226</v>
      </c>
      <c r="D589" s="533">
        <v>1226</v>
      </c>
      <c r="E589" s="537"/>
    </row>
    <row r="590" spans="1:5">
      <c r="A590" s="536" t="s">
        <v>536</v>
      </c>
      <c r="B590" s="338"/>
      <c r="C590" s="533">
        <v>0</v>
      </c>
      <c r="D590" s="533">
        <v>0</v>
      </c>
      <c r="E590" s="537"/>
    </row>
    <row r="591" spans="1:5">
      <c r="A591" s="536" t="s">
        <v>537</v>
      </c>
      <c r="B591" s="338">
        <v>141</v>
      </c>
      <c r="C591" s="533">
        <v>160</v>
      </c>
      <c r="D591" s="533">
        <v>160</v>
      </c>
      <c r="E591" s="537"/>
    </row>
    <row r="592" spans="1:5">
      <c r="A592" s="536" t="s">
        <v>538</v>
      </c>
      <c r="B592" s="338"/>
      <c r="C592" s="533">
        <v>0</v>
      </c>
      <c r="D592" s="533">
        <v>0</v>
      </c>
      <c r="E592" s="537"/>
    </row>
    <row r="593" spans="1:5">
      <c r="A593" s="536" t="s">
        <v>539</v>
      </c>
      <c r="B593" s="338"/>
      <c r="C593" s="533">
        <v>1975</v>
      </c>
      <c r="D593" s="533">
        <v>1975</v>
      </c>
      <c r="E593" s="537"/>
    </row>
    <row r="594" spans="1:5">
      <c r="A594" s="536" t="s">
        <v>540</v>
      </c>
      <c r="B594" s="338">
        <v>121</v>
      </c>
      <c r="C594" s="533">
        <v>167</v>
      </c>
      <c r="D594" s="533">
        <v>167</v>
      </c>
      <c r="E594" s="537"/>
    </row>
    <row r="595" spans="1:5">
      <c r="A595" s="536" t="s">
        <v>541</v>
      </c>
      <c r="B595" s="533">
        <f>SUM(B596:B603)</f>
        <v>1778</v>
      </c>
      <c r="C595" s="533">
        <f>SUM(C596:C603)</f>
        <v>2794</v>
      </c>
      <c r="D595" s="533">
        <f>SUM(D596:D603)</f>
        <v>2791</v>
      </c>
      <c r="E595" s="537"/>
    </row>
    <row r="596" spans="1:5">
      <c r="A596" s="536" t="s">
        <v>125</v>
      </c>
      <c r="B596" s="338">
        <v>112</v>
      </c>
      <c r="C596" s="533">
        <v>197</v>
      </c>
      <c r="D596" s="533">
        <v>197</v>
      </c>
      <c r="E596" s="537"/>
    </row>
    <row r="597" spans="1:5">
      <c r="A597" s="536" t="s">
        <v>126</v>
      </c>
      <c r="B597" s="338"/>
      <c r="C597" s="533">
        <v>0</v>
      </c>
      <c r="D597" s="533">
        <v>0</v>
      </c>
      <c r="E597" s="537"/>
    </row>
    <row r="598" spans="1:5">
      <c r="A598" s="536" t="s">
        <v>127</v>
      </c>
      <c r="B598" s="338"/>
      <c r="C598" s="533">
        <v>0</v>
      </c>
      <c r="D598" s="533">
        <v>0</v>
      </c>
      <c r="E598" s="537"/>
    </row>
    <row r="599" spans="1:5">
      <c r="A599" s="536" t="s">
        <v>542</v>
      </c>
      <c r="B599" s="338">
        <v>84</v>
      </c>
      <c r="C599" s="533">
        <v>273</v>
      </c>
      <c r="D599" s="533">
        <v>273</v>
      </c>
      <c r="E599" s="537"/>
    </row>
    <row r="600" spans="1:5">
      <c r="A600" s="536" t="s">
        <v>543</v>
      </c>
      <c r="B600" s="338">
        <v>80</v>
      </c>
      <c r="C600" s="533">
        <v>96</v>
      </c>
      <c r="D600" s="533">
        <v>93</v>
      </c>
      <c r="E600" s="537"/>
    </row>
    <row r="601" spans="1:5">
      <c r="A601" s="536" t="s">
        <v>544</v>
      </c>
      <c r="B601" s="338"/>
      <c r="C601" s="533">
        <v>0</v>
      </c>
      <c r="D601" s="533">
        <v>0</v>
      </c>
      <c r="E601" s="537"/>
    </row>
    <row r="602" spans="1:5">
      <c r="A602" s="536" t="s">
        <v>545</v>
      </c>
      <c r="B602" s="338">
        <v>1193</v>
      </c>
      <c r="C602" s="533">
        <v>1858</v>
      </c>
      <c r="D602" s="533">
        <v>1858</v>
      </c>
      <c r="E602" s="537"/>
    </row>
    <row r="603" spans="1:5">
      <c r="A603" s="536" t="s">
        <v>546</v>
      </c>
      <c r="B603" s="338">
        <v>309</v>
      </c>
      <c r="C603" s="533">
        <v>370</v>
      </c>
      <c r="D603" s="533">
        <v>370</v>
      </c>
      <c r="E603" s="537"/>
    </row>
    <row r="604" spans="1:5">
      <c r="A604" s="536" t="s">
        <v>547</v>
      </c>
      <c r="B604" s="533">
        <f>SUM(B605:B609)</f>
        <v>0</v>
      </c>
      <c r="C604" s="533">
        <f>SUM(C605:C609)</f>
        <v>94</v>
      </c>
      <c r="D604" s="533">
        <f>SUM(D605:D609)</f>
        <v>94</v>
      </c>
      <c r="E604" s="537"/>
    </row>
    <row r="605" spans="1:5">
      <c r="A605" s="536" t="s">
        <v>125</v>
      </c>
      <c r="B605" s="338"/>
      <c r="C605" s="533">
        <v>67</v>
      </c>
      <c r="D605" s="533">
        <v>67</v>
      </c>
      <c r="E605" s="537"/>
    </row>
    <row r="606" spans="1:5">
      <c r="A606" s="536" t="s">
        <v>126</v>
      </c>
      <c r="B606" s="338"/>
      <c r="C606" s="533">
        <v>0</v>
      </c>
      <c r="D606" s="533">
        <v>0</v>
      </c>
      <c r="E606" s="537"/>
    </row>
    <row r="607" spans="1:5">
      <c r="A607" s="536" t="s">
        <v>127</v>
      </c>
      <c r="B607" s="338"/>
      <c r="C607" s="533">
        <v>0</v>
      </c>
      <c r="D607" s="533">
        <v>0</v>
      </c>
      <c r="E607" s="537"/>
    </row>
    <row r="608" spans="1:5">
      <c r="A608" s="536" t="s">
        <v>134</v>
      </c>
      <c r="B608" s="338"/>
      <c r="C608" s="533">
        <v>0</v>
      </c>
      <c r="D608" s="533">
        <v>0</v>
      </c>
      <c r="E608" s="537"/>
    </row>
    <row r="609" spans="1:5">
      <c r="A609" s="536" t="s">
        <v>548</v>
      </c>
      <c r="B609" s="338"/>
      <c r="C609" s="533">
        <v>27</v>
      </c>
      <c r="D609" s="533">
        <v>27</v>
      </c>
      <c r="E609" s="537"/>
    </row>
    <row r="610" spans="1:5">
      <c r="A610" s="536" t="s">
        <v>549</v>
      </c>
      <c r="B610" s="533">
        <f>SUM(B611:B612)</f>
        <v>3379</v>
      </c>
      <c r="C610" s="533">
        <f>SUM(C611:C612)</f>
        <v>8388</v>
      </c>
      <c r="D610" s="533">
        <f>SUM(D611:D612)</f>
        <v>8388</v>
      </c>
      <c r="E610" s="537"/>
    </row>
    <row r="611" spans="1:5">
      <c r="A611" s="536" t="s">
        <v>550</v>
      </c>
      <c r="B611" s="338">
        <v>478</v>
      </c>
      <c r="C611" s="533">
        <v>700</v>
      </c>
      <c r="D611" s="533">
        <v>700</v>
      </c>
      <c r="E611" s="537"/>
    </row>
    <row r="612" spans="1:5">
      <c r="A612" s="536" t="s">
        <v>551</v>
      </c>
      <c r="B612" s="338">
        <v>2901</v>
      </c>
      <c r="C612" s="533">
        <v>7688</v>
      </c>
      <c r="D612" s="533">
        <v>7688</v>
      </c>
      <c r="E612" s="537"/>
    </row>
    <row r="613" spans="1:5">
      <c r="A613" s="536" t="s">
        <v>552</v>
      </c>
      <c r="B613" s="533">
        <f>SUM(B614:B615)</f>
        <v>155</v>
      </c>
      <c r="C613" s="533">
        <f>SUM(C614:C615)</f>
        <v>155</v>
      </c>
      <c r="D613" s="533">
        <f>SUM(D614:D615)</f>
        <v>155</v>
      </c>
      <c r="E613" s="537"/>
    </row>
    <row r="614" spans="1:5">
      <c r="A614" s="536" t="s">
        <v>553</v>
      </c>
      <c r="B614" s="338">
        <v>77</v>
      </c>
      <c r="C614" s="533">
        <v>120</v>
      </c>
      <c r="D614" s="533">
        <v>120</v>
      </c>
      <c r="E614" s="537"/>
    </row>
    <row r="615" spans="1:5">
      <c r="A615" s="536" t="s">
        <v>554</v>
      </c>
      <c r="B615" s="338">
        <v>78</v>
      </c>
      <c r="C615" s="533">
        <v>35</v>
      </c>
      <c r="D615" s="533">
        <v>35</v>
      </c>
      <c r="E615" s="537"/>
    </row>
    <row r="616" spans="1:5">
      <c r="A616" s="536" t="s">
        <v>555</v>
      </c>
      <c r="B616" s="533">
        <f>SUM(B617:B618)</f>
        <v>2704</v>
      </c>
      <c r="C616" s="533">
        <f>SUM(C617:C618)</f>
        <v>8084</v>
      </c>
      <c r="D616" s="533">
        <f>SUM(D617:D618)</f>
        <v>8084</v>
      </c>
      <c r="E616" s="537"/>
    </row>
    <row r="617" spans="1:5">
      <c r="A617" s="536" t="s">
        <v>556</v>
      </c>
      <c r="B617" s="338">
        <v>1185</v>
      </c>
      <c r="C617" s="533">
        <v>2027</v>
      </c>
      <c r="D617" s="533">
        <v>2027</v>
      </c>
      <c r="E617" s="537"/>
    </row>
    <row r="618" spans="1:5">
      <c r="A618" s="536" t="s">
        <v>557</v>
      </c>
      <c r="B618" s="338">
        <v>1519</v>
      </c>
      <c r="C618" s="533">
        <v>6057</v>
      </c>
      <c r="D618" s="533">
        <v>6057</v>
      </c>
      <c r="E618" s="537"/>
    </row>
    <row r="619" spans="1:5">
      <c r="A619" s="536" t="s">
        <v>558</v>
      </c>
      <c r="B619" s="533">
        <f>SUM(B620:B621)</f>
        <v>0</v>
      </c>
      <c r="C619" s="533">
        <f>SUM(C620:C621)</f>
        <v>0</v>
      </c>
      <c r="D619" s="533">
        <f>SUM(D620:D621)</f>
        <v>0</v>
      </c>
      <c r="E619" s="537"/>
    </row>
    <row r="620" spans="1:5">
      <c r="A620" s="536" t="s">
        <v>559</v>
      </c>
      <c r="B620" s="338"/>
      <c r="C620" s="533">
        <v>0</v>
      </c>
      <c r="D620" s="533">
        <v>0</v>
      </c>
      <c r="E620" s="537"/>
    </row>
    <row r="621" spans="1:5">
      <c r="A621" s="536" t="s">
        <v>560</v>
      </c>
      <c r="B621" s="338"/>
      <c r="C621" s="533">
        <v>0</v>
      </c>
      <c r="D621" s="533">
        <v>0</v>
      </c>
      <c r="E621" s="537"/>
    </row>
    <row r="622" spans="1:5">
      <c r="A622" s="536" t="s">
        <v>561</v>
      </c>
      <c r="B622" s="533">
        <f>SUM(B623:B624)</f>
        <v>31</v>
      </c>
      <c r="C622" s="533">
        <f>SUM(C623:C624)</f>
        <v>20</v>
      </c>
      <c r="D622" s="533">
        <f>SUM(D623:D624)</f>
        <v>20</v>
      </c>
      <c r="E622" s="537"/>
    </row>
    <row r="623" spans="1:5">
      <c r="A623" s="536" t="s">
        <v>562</v>
      </c>
      <c r="B623" s="338"/>
      <c r="C623" s="533">
        <v>0</v>
      </c>
      <c r="D623" s="533">
        <v>0</v>
      </c>
      <c r="E623" s="537"/>
    </row>
    <row r="624" spans="1:5">
      <c r="A624" s="536" t="s">
        <v>563</v>
      </c>
      <c r="B624" s="338">
        <v>31</v>
      </c>
      <c r="C624" s="533">
        <v>20</v>
      </c>
      <c r="D624" s="533">
        <v>20</v>
      </c>
      <c r="E624" s="537"/>
    </row>
    <row r="625" spans="1:5">
      <c r="A625" s="536" t="s">
        <v>564</v>
      </c>
      <c r="B625" s="533">
        <f>SUM(B626:B628)</f>
        <v>10184</v>
      </c>
      <c r="C625" s="533">
        <f>SUM(C626:C628)</f>
        <v>25710</v>
      </c>
      <c r="D625" s="533">
        <f>SUM(D626:D628)</f>
        <v>25710</v>
      </c>
      <c r="E625" s="537"/>
    </row>
    <row r="626" spans="1:5">
      <c r="A626" s="536" t="s">
        <v>565</v>
      </c>
      <c r="B626" s="338"/>
      <c r="C626" s="533">
        <v>0</v>
      </c>
      <c r="D626" s="533">
        <v>0</v>
      </c>
      <c r="E626" s="537"/>
    </row>
    <row r="627" spans="1:5">
      <c r="A627" s="536" t="s">
        <v>566</v>
      </c>
      <c r="B627" s="338">
        <v>10120</v>
      </c>
      <c r="C627" s="533">
        <v>25710</v>
      </c>
      <c r="D627" s="533">
        <v>25710</v>
      </c>
      <c r="E627" s="537"/>
    </row>
    <row r="628" spans="1:5">
      <c r="A628" s="536" t="s">
        <v>567</v>
      </c>
      <c r="B628" s="338">
        <v>64</v>
      </c>
      <c r="C628" s="533">
        <v>0</v>
      </c>
      <c r="D628" s="533">
        <v>0</v>
      </c>
      <c r="E628" s="537"/>
    </row>
    <row r="629" spans="1:5">
      <c r="A629" s="536" t="s">
        <v>568</v>
      </c>
      <c r="B629" s="533">
        <f>SUM(B630:B632)</f>
        <v>0</v>
      </c>
      <c r="C629" s="533">
        <f>SUM(C630:C632)</f>
        <v>5</v>
      </c>
      <c r="D629" s="533">
        <f>SUM(D630:D632)</f>
        <v>5</v>
      </c>
      <c r="E629" s="537"/>
    </row>
    <row r="630" spans="1:5">
      <c r="A630" s="536" t="s">
        <v>569</v>
      </c>
      <c r="B630" s="338"/>
      <c r="C630" s="533">
        <v>5</v>
      </c>
      <c r="D630" s="533">
        <v>5</v>
      </c>
      <c r="E630" s="537"/>
    </row>
    <row r="631" spans="1:5">
      <c r="A631" s="536" t="s">
        <v>570</v>
      </c>
      <c r="B631" s="338"/>
      <c r="C631" s="533">
        <v>0</v>
      </c>
      <c r="D631" s="533">
        <v>0</v>
      </c>
      <c r="E631" s="537"/>
    </row>
    <row r="632" spans="1:5">
      <c r="A632" s="536" t="s">
        <v>571</v>
      </c>
      <c r="B632" s="338"/>
      <c r="C632" s="533">
        <v>0</v>
      </c>
      <c r="D632" s="533">
        <v>0</v>
      </c>
      <c r="E632" s="537"/>
    </row>
    <row r="633" spans="1:5">
      <c r="A633" s="540" t="s">
        <v>572</v>
      </c>
      <c r="B633" s="533">
        <f>SUM(B634:B640)</f>
        <v>132</v>
      </c>
      <c r="C633" s="533">
        <f>SUM(C634:C640)</f>
        <v>411</v>
      </c>
      <c r="D633" s="533">
        <f>SUM(D634:D640)</f>
        <v>411</v>
      </c>
      <c r="E633" s="537"/>
    </row>
    <row r="634" spans="1:5">
      <c r="A634" s="536" t="s">
        <v>125</v>
      </c>
      <c r="B634" s="338">
        <v>63</v>
      </c>
      <c r="C634" s="533">
        <v>184</v>
      </c>
      <c r="D634" s="533">
        <v>184</v>
      </c>
      <c r="E634" s="537"/>
    </row>
    <row r="635" spans="1:5">
      <c r="A635" s="536" t="s">
        <v>126</v>
      </c>
      <c r="B635" s="338"/>
      <c r="C635" s="533">
        <v>0</v>
      </c>
      <c r="D635" s="533">
        <v>0</v>
      </c>
      <c r="E635" s="537"/>
    </row>
    <row r="636" spans="1:5">
      <c r="A636" s="536" t="s">
        <v>127</v>
      </c>
      <c r="B636" s="338"/>
      <c r="C636" s="533">
        <v>0</v>
      </c>
      <c r="D636" s="533">
        <v>0</v>
      </c>
      <c r="E636" s="537"/>
    </row>
    <row r="637" spans="1:5">
      <c r="A637" s="536" t="s">
        <v>573</v>
      </c>
      <c r="B637" s="338">
        <v>69</v>
      </c>
      <c r="C637" s="533">
        <v>160</v>
      </c>
      <c r="D637" s="533">
        <v>160</v>
      </c>
      <c r="E637" s="537"/>
    </row>
    <row r="638" spans="1:5">
      <c r="A638" s="536" t="s">
        <v>574</v>
      </c>
      <c r="B638" s="338"/>
      <c r="C638" s="533">
        <v>0</v>
      </c>
      <c r="D638" s="533">
        <v>0</v>
      </c>
      <c r="E638" s="537"/>
    </row>
    <row r="639" spans="1:5">
      <c r="A639" s="536" t="s">
        <v>134</v>
      </c>
      <c r="B639" s="338"/>
      <c r="C639" s="533">
        <v>58</v>
      </c>
      <c r="D639" s="533">
        <v>58</v>
      </c>
      <c r="E639" s="537"/>
    </row>
    <row r="640" spans="1:5">
      <c r="A640" s="536" t="s">
        <v>575</v>
      </c>
      <c r="B640" s="338"/>
      <c r="C640" s="533">
        <v>9</v>
      </c>
      <c r="D640" s="533">
        <v>9</v>
      </c>
      <c r="E640" s="537"/>
    </row>
    <row r="641" spans="1:5">
      <c r="A641" s="536" t="s">
        <v>576</v>
      </c>
      <c r="B641" s="533">
        <f>SUM(B642:B643)</f>
        <v>0</v>
      </c>
      <c r="C641" s="533">
        <f>SUM(C642:C643)</f>
        <v>92</v>
      </c>
      <c r="D641" s="533">
        <f>SUM(D642:D643)</f>
        <v>92</v>
      </c>
      <c r="E641" s="537"/>
    </row>
    <row r="642" spans="1:5">
      <c r="A642" s="536" t="s">
        <v>577</v>
      </c>
      <c r="B642" s="338"/>
      <c r="C642" s="533">
        <v>92</v>
      </c>
      <c r="D642" s="533">
        <v>92</v>
      </c>
      <c r="E642" s="537"/>
    </row>
    <row r="643" spans="1:5">
      <c r="A643" s="536" t="s">
        <v>578</v>
      </c>
      <c r="B643" s="338"/>
      <c r="C643" s="533">
        <v>0</v>
      </c>
      <c r="D643" s="533">
        <v>0</v>
      </c>
      <c r="E643" s="537"/>
    </row>
    <row r="644" spans="1:5">
      <c r="A644" s="536" t="s">
        <v>579</v>
      </c>
      <c r="B644" s="533">
        <f>SUM(B645)</f>
        <v>9846</v>
      </c>
      <c r="C644" s="533">
        <f>SUM(C645)</f>
        <v>4121</v>
      </c>
      <c r="D644" s="533">
        <f>SUM(D645)</f>
        <v>4121</v>
      </c>
      <c r="E644" s="537"/>
    </row>
    <row r="645" spans="1:5">
      <c r="A645" s="536" t="s">
        <v>580</v>
      </c>
      <c r="B645" s="338">
        <v>9846</v>
      </c>
      <c r="C645" s="533">
        <v>4121</v>
      </c>
      <c r="D645" s="533">
        <v>4121</v>
      </c>
      <c r="E645" s="537"/>
    </row>
    <row r="646" spans="1:5">
      <c r="A646" s="529" t="s">
        <v>581</v>
      </c>
      <c r="B646" s="530">
        <f>SUM(B647,B652,B667,B671,B683,B686,B690,B695,B699,B703,B706,B715,B717)</f>
        <v>45825</v>
      </c>
      <c r="C646" s="530">
        <f>SUM(C647,C652,C667,C671,C683,C686,C690,C695,C699,C703,C706,C715,C717)</f>
        <v>56546</v>
      </c>
      <c r="D646" s="530">
        <f>SUM(D647,D652,D667,D671,D683,D686,D690,D695,D699,D703,D706,D715,D717)</f>
        <v>56450</v>
      </c>
      <c r="E646" s="537"/>
    </row>
    <row r="647" spans="1:5">
      <c r="A647" s="536" t="s">
        <v>582</v>
      </c>
      <c r="B647" s="533">
        <f>SUM(B648:B651)</f>
        <v>581</v>
      </c>
      <c r="C647" s="533">
        <f>SUM(C648:C651)</f>
        <v>1126</v>
      </c>
      <c r="D647" s="533">
        <f>SUM(D648:D651)</f>
        <v>1126</v>
      </c>
      <c r="E647" s="537"/>
    </row>
    <row r="648" spans="1:5">
      <c r="A648" s="536" t="s">
        <v>125</v>
      </c>
      <c r="B648" s="338">
        <v>550</v>
      </c>
      <c r="C648" s="533">
        <v>1112</v>
      </c>
      <c r="D648" s="533">
        <v>1112</v>
      </c>
      <c r="E648" s="537"/>
    </row>
    <row r="649" spans="1:5">
      <c r="A649" s="536" t="s">
        <v>126</v>
      </c>
      <c r="B649" s="338">
        <v>31</v>
      </c>
      <c r="C649" s="533">
        <v>0</v>
      </c>
      <c r="D649" s="533">
        <v>0</v>
      </c>
      <c r="E649" s="537"/>
    </row>
    <row r="650" spans="1:5">
      <c r="A650" s="536" t="s">
        <v>127</v>
      </c>
      <c r="B650" s="338"/>
      <c r="C650" s="533">
        <v>0</v>
      </c>
      <c r="D650" s="533">
        <v>0</v>
      </c>
      <c r="E650" s="537"/>
    </row>
    <row r="651" spans="1:5">
      <c r="A651" s="536" t="s">
        <v>583</v>
      </c>
      <c r="B651" s="338"/>
      <c r="C651" s="533">
        <v>14</v>
      </c>
      <c r="D651" s="533">
        <v>14</v>
      </c>
      <c r="E651" s="537"/>
    </row>
    <row r="652" spans="1:5">
      <c r="A652" s="536" t="s">
        <v>584</v>
      </c>
      <c r="B652" s="533">
        <f>SUM(B653:B666)</f>
        <v>3545</v>
      </c>
      <c r="C652" s="533">
        <f>SUM(C653:C666)</f>
        <v>3119</v>
      </c>
      <c r="D652" s="533">
        <f>SUM(D653:D666)</f>
        <v>3119</v>
      </c>
      <c r="E652" s="537"/>
    </row>
    <row r="653" spans="1:5">
      <c r="A653" s="536" t="s">
        <v>585</v>
      </c>
      <c r="B653" s="338">
        <v>1452</v>
      </c>
      <c r="C653" s="533">
        <v>1796</v>
      </c>
      <c r="D653" s="533">
        <v>1796</v>
      </c>
      <c r="E653" s="537"/>
    </row>
    <row r="654" spans="1:5">
      <c r="A654" s="536" t="s">
        <v>586</v>
      </c>
      <c r="B654" s="338">
        <v>207</v>
      </c>
      <c r="C654" s="533">
        <v>423</v>
      </c>
      <c r="D654" s="533">
        <v>423</v>
      </c>
      <c r="E654" s="537"/>
    </row>
    <row r="655" spans="1:5">
      <c r="A655" s="536" t="s">
        <v>587</v>
      </c>
      <c r="B655" s="338"/>
      <c r="C655" s="533">
        <v>0</v>
      </c>
      <c r="D655" s="533">
        <v>0</v>
      </c>
      <c r="E655" s="537"/>
    </row>
    <row r="656" spans="1:5">
      <c r="A656" s="536" t="s">
        <v>588</v>
      </c>
      <c r="B656" s="338"/>
      <c r="C656" s="533">
        <v>0</v>
      </c>
      <c r="D656" s="533">
        <v>0</v>
      </c>
      <c r="E656" s="537"/>
    </row>
    <row r="657" spans="1:5">
      <c r="A657" s="536" t="s">
        <v>589</v>
      </c>
      <c r="B657" s="338">
        <v>421</v>
      </c>
      <c r="C657" s="533">
        <v>122</v>
      </c>
      <c r="D657" s="533">
        <v>122</v>
      </c>
      <c r="E657" s="537"/>
    </row>
    <row r="658" spans="1:5">
      <c r="A658" s="536" t="s">
        <v>590</v>
      </c>
      <c r="B658" s="338"/>
      <c r="C658" s="533">
        <v>0</v>
      </c>
      <c r="D658" s="533">
        <v>0</v>
      </c>
      <c r="E658" s="537"/>
    </row>
    <row r="659" spans="1:5">
      <c r="A659" s="536" t="s">
        <v>591</v>
      </c>
      <c r="B659" s="338">
        <v>1275</v>
      </c>
      <c r="C659" s="533">
        <v>0</v>
      </c>
      <c r="D659" s="533">
        <v>0</v>
      </c>
      <c r="E659" s="537"/>
    </row>
    <row r="660" spans="1:5">
      <c r="A660" s="536" t="s">
        <v>592</v>
      </c>
      <c r="B660" s="338"/>
      <c r="C660" s="533">
        <v>0</v>
      </c>
      <c r="D660" s="533">
        <v>0</v>
      </c>
      <c r="E660" s="537"/>
    </row>
    <row r="661" spans="1:5">
      <c r="A661" s="536" t="s">
        <v>593</v>
      </c>
      <c r="B661" s="338"/>
      <c r="C661" s="533">
        <v>0</v>
      </c>
      <c r="D661" s="533">
        <v>0</v>
      </c>
      <c r="E661" s="537"/>
    </row>
    <row r="662" spans="1:5">
      <c r="A662" s="536" t="s">
        <v>594</v>
      </c>
      <c r="B662" s="338"/>
      <c r="C662" s="533">
        <v>0</v>
      </c>
      <c r="D662" s="533">
        <v>0</v>
      </c>
      <c r="E662" s="537"/>
    </row>
    <row r="663" spans="1:5">
      <c r="A663" s="536" t="s">
        <v>595</v>
      </c>
      <c r="B663" s="338"/>
      <c r="C663" s="533">
        <v>0</v>
      </c>
      <c r="D663" s="533">
        <v>0</v>
      </c>
      <c r="E663" s="537"/>
    </row>
    <row r="664" spans="1:5">
      <c r="A664" s="536" t="s">
        <v>596</v>
      </c>
      <c r="B664" s="338"/>
      <c r="C664" s="533">
        <v>0</v>
      </c>
      <c r="D664" s="533">
        <v>0</v>
      </c>
      <c r="E664" s="537"/>
    </row>
    <row r="665" spans="1:5">
      <c r="A665" s="536" t="s">
        <v>597</v>
      </c>
      <c r="B665" s="338"/>
      <c r="C665" s="533">
        <v>0</v>
      </c>
      <c r="D665" s="533">
        <v>0</v>
      </c>
      <c r="E665" s="537"/>
    </row>
    <row r="666" spans="1:5">
      <c r="A666" s="536" t="s">
        <v>598</v>
      </c>
      <c r="B666" s="338">
        <v>190</v>
      </c>
      <c r="C666" s="533">
        <v>778</v>
      </c>
      <c r="D666" s="533">
        <v>778</v>
      </c>
      <c r="E666" s="537"/>
    </row>
    <row r="667" spans="1:5">
      <c r="A667" s="536" t="s">
        <v>599</v>
      </c>
      <c r="B667" s="533">
        <f>SUM(B668:B670)</f>
        <v>8218</v>
      </c>
      <c r="C667" s="533">
        <f>SUM(C668:C670)</f>
        <v>9660</v>
      </c>
      <c r="D667" s="533">
        <f>SUM(D668:D670)</f>
        <v>9660</v>
      </c>
      <c r="E667" s="537"/>
    </row>
    <row r="668" spans="1:5">
      <c r="A668" s="536" t="s">
        <v>600</v>
      </c>
      <c r="B668" s="338">
        <v>562</v>
      </c>
      <c r="C668" s="533">
        <v>781</v>
      </c>
      <c r="D668" s="533">
        <v>781</v>
      </c>
      <c r="E668" s="537"/>
    </row>
    <row r="669" spans="1:5">
      <c r="A669" s="536" t="s">
        <v>601</v>
      </c>
      <c r="B669" s="338">
        <v>5755</v>
      </c>
      <c r="C669" s="533">
        <v>6570</v>
      </c>
      <c r="D669" s="533">
        <v>6570</v>
      </c>
      <c r="E669" s="537"/>
    </row>
    <row r="670" spans="1:5">
      <c r="A670" s="536" t="s">
        <v>602</v>
      </c>
      <c r="B670" s="338">
        <v>1901</v>
      </c>
      <c r="C670" s="533">
        <v>2309</v>
      </c>
      <c r="D670" s="533">
        <v>2309</v>
      </c>
      <c r="E670" s="537"/>
    </row>
    <row r="671" spans="1:5">
      <c r="A671" s="536" t="s">
        <v>603</v>
      </c>
      <c r="B671" s="533">
        <f>SUM(B672:B682)</f>
        <v>7117</v>
      </c>
      <c r="C671" s="533">
        <f>SUM(C672:C682)</f>
        <v>14523</v>
      </c>
      <c r="D671" s="533">
        <f>SUM(D672:D682)</f>
        <v>14522</v>
      </c>
      <c r="E671" s="537"/>
    </row>
    <row r="672" spans="1:5">
      <c r="A672" s="536" t="s">
        <v>604</v>
      </c>
      <c r="B672" s="338">
        <v>708</v>
      </c>
      <c r="C672" s="533">
        <v>1094</v>
      </c>
      <c r="D672" s="533">
        <v>1094</v>
      </c>
      <c r="E672" s="537"/>
    </row>
    <row r="673" spans="1:5">
      <c r="A673" s="536" t="s">
        <v>605</v>
      </c>
      <c r="B673" s="338">
        <v>121</v>
      </c>
      <c r="C673" s="533">
        <v>211</v>
      </c>
      <c r="D673" s="533">
        <v>211</v>
      </c>
      <c r="E673" s="537"/>
    </row>
    <row r="674" spans="1:5">
      <c r="A674" s="536" t="s">
        <v>606</v>
      </c>
      <c r="B674" s="338">
        <v>296</v>
      </c>
      <c r="C674" s="533">
        <v>546</v>
      </c>
      <c r="D674" s="533">
        <v>546</v>
      </c>
      <c r="E674" s="537"/>
    </row>
    <row r="675" spans="1:5">
      <c r="A675" s="536" t="s">
        <v>607</v>
      </c>
      <c r="B675" s="338">
        <v>5</v>
      </c>
      <c r="C675" s="533">
        <v>0</v>
      </c>
      <c r="D675" s="533">
        <v>0</v>
      </c>
      <c r="E675" s="537"/>
    </row>
    <row r="676" spans="1:5">
      <c r="A676" s="536" t="s">
        <v>608</v>
      </c>
      <c r="B676" s="338"/>
      <c r="C676" s="533">
        <v>0</v>
      </c>
      <c r="D676" s="533">
        <v>0</v>
      </c>
      <c r="E676" s="537"/>
    </row>
    <row r="677" spans="1:5">
      <c r="A677" s="536" t="s">
        <v>609</v>
      </c>
      <c r="B677" s="338"/>
      <c r="C677" s="533">
        <v>0</v>
      </c>
      <c r="D677" s="533">
        <v>0</v>
      </c>
      <c r="E677" s="537"/>
    </row>
    <row r="678" spans="1:5">
      <c r="A678" s="536" t="s">
        <v>610</v>
      </c>
      <c r="B678" s="338">
        <v>39</v>
      </c>
      <c r="C678" s="533">
        <v>124</v>
      </c>
      <c r="D678" s="533">
        <v>124</v>
      </c>
      <c r="E678" s="537"/>
    </row>
    <row r="679" spans="1:5">
      <c r="A679" s="536" t="s">
        <v>611</v>
      </c>
      <c r="B679" s="338">
        <v>3786</v>
      </c>
      <c r="C679" s="533">
        <v>6223</v>
      </c>
      <c r="D679" s="533">
        <v>6223</v>
      </c>
      <c r="E679" s="537"/>
    </row>
    <row r="680" spans="1:5">
      <c r="A680" s="536" t="s">
        <v>612</v>
      </c>
      <c r="B680" s="338">
        <v>838</v>
      </c>
      <c r="C680" s="533">
        <v>660</v>
      </c>
      <c r="D680" s="533">
        <v>659</v>
      </c>
      <c r="E680" s="537"/>
    </row>
    <row r="681" spans="1:5">
      <c r="A681" s="536" t="s">
        <v>613</v>
      </c>
      <c r="B681" s="338"/>
      <c r="C681" s="533">
        <v>4105</v>
      </c>
      <c r="D681" s="533">
        <v>4105</v>
      </c>
      <c r="E681" s="537"/>
    </row>
    <row r="682" spans="1:5">
      <c r="A682" s="536" t="s">
        <v>614</v>
      </c>
      <c r="B682" s="338">
        <v>1324</v>
      </c>
      <c r="C682" s="533">
        <v>1560</v>
      </c>
      <c r="D682" s="533">
        <v>1560</v>
      </c>
      <c r="E682" s="537"/>
    </row>
    <row r="683" spans="1:5">
      <c r="A683" s="536" t="s">
        <v>615</v>
      </c>
      <c r="B683" s="533">
        <f>SUM(B684:B685)</f>
        <v>342</v>
      </c>
      <c r="C683" s="533">
        <f>SUM(C684:C685)</f>
        <v>148</v>
      </c>
      <c r="D683" s="533">
        <f>SUM(D684:D685)</f>
        <v>148</v>
      </c>
      <c r="E683" s="537"/>
    </row>
    <row r="684" spans="1:5">
      <c r="A684" s="536" t="s">
        <v>616</v>
      </c>
      <c r="B684" s="338">
        <v>336</v>
      </c>
      <c r="C684" s="533">
        <v>148</v>
      </c>
      <c r="D684" s="533">
        <v>148</v>
      </c>
      <c r="E684" s="537"/>
    </row>
    <row r="685" spans="1:5">
      <c r="A685" s="536" t="s">
        <v>617</v>
      </c>
      <c r="B685" s="338">
        <v>6</v>
      </c>
      <c r="C685" s="533">
        <v>0</v>
      </c>
      <c r="D685" s="533">
        <v>0</v>
      </c>
      <c r="E685" s="537"/>
    </row>
    <row r="686" spans="1:5">
      <c r="A686" s="536" t="s">
        <v>618</v>
      </c>
      <c r="B686" s="533">
        <f>SUM(B687:B689)</f>
        <v>7269</v>
      </c>
      <c r="C686" s="533">
        <f>SUM(C687:C689)</f>
        <v>8223</v>
      </c>
      <c r="D686" s="533">
        <f>SUM(D687:D689)</f>
        <v>8223</v>
      </c>
      <c r="E686" s="537"/>
    </row>
    <row r="687" spans="1:5">
      <c r="A687" s="536" t="s">
        <v>619</v>
      </c>
      <c r="B687" s="338"/>
      <c r="C687" s="533">
        <v>0</v>
      </c>
      <c r="D687" s="533">
        <v>0</v>
      </c>
      <c r="E687" s="537"/>
    </row>
    <row r="688" spans="1:5">
      <c r="A688" s="536" t="s">
        <v>620</v>
      </c>
      <c r="B688" s="338">
        <v>5471</v>
      </c>
      <c r="C688" s="533">
        <v>8176</v>
      </c>
      <c r="D688" s="533">
        <v>8176</v>
      </c>
      <c r="E688" s="537"/>
    </row>
    <row r="689" spans="1:5">
      <c r="A689" s="536" t="s">
        <v>621</v>
      </c>
      <c r="B689" s="338">
        <v>1798</v>
      </c>
      <c r="C689" s="533">
        <v>47</v>
      </c>
      <c r="D689" s="533">
        <v>47</v>
      </c>
      <c r="E689" s="537"/>
    </row>
    <row r="690" spans="1:5">
      <c r="A690" s="536" t="s">
        <v>622</v>
      </c>
      <c r="B690" s="533">
        <f>SUM(B691:B694)</f>
        <v>8140</v>
      </c>
      <c r="C690" s="533">
        <f>SUM(C691:C694)</f>
        <v>4530</v>
      </c>
      <c r="D690" s="533">
        <f>SUM(D691:D694)</f>
        <v>4530</v>
      </c>
      <c r="E690" s="537"/>
    </row>
    <row r="691" spans="1:5">
      <c r="A691" s="536" t="s">
        <v>623</v>
      </c>
      <c r="B691" s="338">
        <v>866</v>
      </c>
      <c r="C691" s="533">
        <v>866</v>
      </c>
      <c r="D691" s="533">
        <v>866</v>
      </c>
      <c r="E691" s="537"/>
    </row>
    <row r="692" spans="1:5">
      <c r="A692" s="536" t="s">
        <v>624</v>
      </c>
      <c r="B692" s="338">
        <v>7274</v>
      </c>
      <c r="C692" s="533">
        <v>2774</v>
      </c>
      <c r="D692" s="533">
        <v>2774</v>
      </c>
      <c r="E692" s="537"/>
    </row>
    <row r="693" spans="1:5">
      <c r="A693" s="536" t="s">
        <v>625</v>
      </c>
      <c r="B693" s="338"/>
      <c r="C693" s="533">
        <v>890</v>
      </c>
      <c r="D693" s="533">
        <v>890</v>
      </c>
      <c r="E693" s="537"/>
    </row>
    <row r="694" spans="1:5">
      <c r="A694" s="536" t="s">
        <v>626</v>
      </c>
      <c r="B694" s="338"/>
      <c r="C694" s="533">
        <v>0</v>
      </c>
      <c r="D694" s="533">
        <v>0</v>
      </c>
      <c r="E694" s="537"/>
    </row>
    <row r="695" spans="1:5">
      <c r="A695" s="536" t="s">
        <v>627</v>
      </c>
      <c r="B695" s="533">
        <f>SUM(B696:B698)</f>
        <v>3039</v>
      </c>
      <c r="C695" s="533">
        <f>SUM(C696:C698)</f>
        <v>5700</v>
      </c>
      <c r="D695" s="533">
        <f>SUM(D696:D698)</f>
        <v>5700</v>
      </c>
      <c r="E695" s="537"/>
    </row>
    <row r="696" spans="1:5">
      <c r="A696" s="536" t="s">
        <v>628</v>
      </c>
      <c r="B696" s="338"/>
      <c r="C696" s="533">
        <v>0</v>
      </c>
      <c r="D696" s="533">
        <v>0</v>
      </c>
      <c r="E696" s="537"/>
    </row>
    <row r="697" spans="1:5">
      <c r="A697" s="536" t="s">
        <v>629</v>
      </c>
      <c r="B697" s="338">
        <v>3039</v>
      </c>
      <c r="C697" s="533">
        <v>5700</v>
      </c>
      <c r="D697" s="533">
        <v>5700</v>
      </c>
      <c r="E697" s="537"/>
    </row>
    <row r="698" spans="1:5">
      <c r="A698" s="536" t="s">
        <v>630</v>
      </c>
      <c r="B698" s="338"/>
      <c r="C698" s="533">
        <v>0</v>
      </c>
      <c r="D698" s="533">
        <v>0</v>
      </c>
      <c r="E698" s="537"/>
    </row>
    <row r="699" spans="1:5">
      <c r="A699" s="536" t="s">
        <v>631</v>
      </c>
      <c r="B699" s="533">
        <f>SUM(B700:B702)</f>
        <v>2293</v>
      </c>
      <c r="C699" s="533">
        <f>SUM(C700:C702)</f>
        <v>4609</v>
      </c>
      <c r="D699" s="533">
        <f>SUM(D700:D702)</f>
        <v>4609</v>
      </c>
      <c r="E699" s="537"/>
    </row>
    <row r="700" spans="1:5">
      <c r="A700" s="536" t="s">
        <v>632</v>
      </c>
      <c r="B700" s="338">
        <v>2293</v>
      </c>
      <c r="C700" s="533">
        <v>4609</v>
      </c>
      <c r="D700" s="533">
        <v>4609</v>
      </c>
      <c r="E700" s="537"/>
    </row>
    <row r="701" spans="1:5">
      <c r="A701" s="536" t="s">
        <v>633</v>
      </c>
      <c r="B701" s="338"/>
      <c r="C701" s="533">
        <v>0</v>
      </c>
      <c r="D701" s="533">
        <v>0</v>
      </c>
      <c r="E701" s="537"/>
    </row>
    <row r="702" spans="1:5">
      <c r="A702" s="536" t="s">
        <v>634</v>
      </c>
      <c r="B702" s="338"/>
      <c r="C702" s="533">
        <v>0</v>
      </c>
      <c r="D702" s="533">
        <v>0</v>
      </c>
      <c r="E702" s="537"/>
    </row>
    <row r="703" spans="1:5">
      <c r="A703" s="536" t="s">
        <v>635</v>
      </c>
      <c r="B703" s="533">
        <f>SUM(B704:B705)</f>
        <v>136</v>
      </c>
      <c r="C703" s="533">
        <f>SUM(C704:C705)</f>
        <v>225</v>
      </c>
      <c r="D703" s="533">
        <f>SUM(D704:D705)</f>
        <v>225</v>
      </c>
      <c r="E703" s="537"/>
    </row>
    <row r="704" spans="1:5">
      <c r="A704" s="536" t="s">
        <v>636</v>
      </c>
      <c r="B704" s="338">
        <v>136</v>
      </c>
      <c r="C704" s="533">
        <v>225</v>
      </c>
      <c r="D704" s="533">
        <v>225</v>
      </c>
      <c r="E704" s="537"/>
    </row>
    <row r="705" spans="1:5">
      <c r="A705" s="536" t="s">
        <v>637</v>
      </c>
      <c r="B705" s="338"/>
      <c r="C705" s="533">
        <v>0</v>
      </c>
      <c r="D705" s="533">
        <v>0</v>
      </c>
      <c r="E705" s="537"/>
    </row>
    <row r="706" spans="1:5">
      <c r="A706" s="536" t="s">
        <v>638</v>
      </c>
      <c r="B706" s="533">
        <f>SUM(B707:B714)</f>
        <v>671</v>
      </c>
      <c r="C706" s="533">
        <f>SUM(C707:C714)</f>
        <v>870</v>
      </c>
      <c r="D706" s="533">
        <f>SUM(D707:D714)</f>
        <v>852</v>
      </c>
      <c r="E706" s="537"/>
    </row>
    <row r="707" spans="1:5">
      <c r="A707" s="536" t="s">
        <v>125</v>
      </c>
      <c r="B707" s="338">
        <v>16</v>
      </c>
      <c r="C707" s="533">
        <v>444</v>
      </c>
      <c r="D707" s="533">
        <v>444</v>
      </c>
      <c r="E707" s="537"/>
    </row>
    <row r="708" spans="1:5">
      <c r="A708" s="536" t="s">
        <v>126</v>
      </c>
      <c r="B708" s="338"/>
      <c r="C708" s="533">
        <v>0</v>
      </c>
      <c r="D708" s="533">
        <v>0</v>
      </c>
      <c r="E708" s="537"/>
    </row>
    <row r="709" spans="1:5">
      <c r="A709" s="536" t="s">
        <v>127</v>
      </c>
      <c r="B709" s="338"/>
      <c r="C709" s="533">
        <v>0</v>
      </c>
      <c r="D709" s="533">
        <v>0</v>
      </c>
      <c r="E709" s="537"/>
    </row>
    <row r="710" spans="1:5">
      <c r="A710" s="536" t="s">
        <v>166</v>
      </c>
      <c r="B710" s="338"/>
      <c r="C710" s="533">
        <v>0</v>
      </c>
      <c r="D710" s="533">
        <v>0</v>
      </c>
      <c r="E710" s="537"/>
    </row>
    <row r="711" spans="1:5">
      <c r="A711" s="536" t="s">
        <v>639</v>
      </c>
      <c r="B711" s="338"/>
      <c r="C711" s="533">
        <v>0</v>
      </c>
      <c r="D711" s="533">
        <v>0</v>
      </c>
      <c r="E711" s="537"/>
    </row>
    <row r="712" spans="1:5">
      <c r="A712" s="536" t="s">
        <v>640</v>
      </c>
      <c r="B712" s="338"/>
      <c r="C712" s="533">
        <v>3</v>
      </c>
      <c r="D712" s="533">
        <v>3</v>
      </c>
      <c r="E712" s="537"/>
    </row>
    <row r="713" spans="1:5">
      <c r="A713" s="536" t="s">
        <v>134</v>
      </c>
      <c r="B713" s="338">
        <v>144</v>
      </c>
      <c r="C713" s="533">
        <v>257</v>
      </c>
      <c r="D713" s="533">
        <v>257</v>
      </c>
      <c r="E713" s="537"/>
    </row>
    <row r="714" spans="1:5">
      <c r="A714" s="536" t="s">
        <v>641</v>
      </c>
      <c r="B714" s="338">
        <v>511</v>
      </c>
      <c r="C714" s="533">
        <v>166</v>
      </c>
      <c r="D714" s="533">
        <v>148</v>
      </c>
      <c r="E714" s="537"/>
    </row>
    <row r="715" spans="1:5">
      <c r="A715" s="536" t="s">
        <v>642</v>
      </c>
      <c r="B715" s="533">
        <f>B716</f>
        <v>105</v>
      </c>
      <c r="C715" s="533">
        <f>C716</f>
        <v>20</v>
      </c>
      <c r="D715" s="533">
        <f>D716</f>
        <v>20</v>
      </c>
      <c r="E715" s="537"/>
    </row>
    <row r="716" spans="1:5">
      <c r="A716" s="536" t="s">
        <v>643</v>
      </c>
      <c r="B716" s="338">
        <v>105</v>
      </c>
      <c r="C716" s="533">
        <v>20</v>
      </c>
      <c r="D716" s="533">
        <v>20</v>
      </c>
      <c r="E716" s="537"/>
    </row>
    <row r="717" spans="1:5">
      <c r="A717" s="536" t="s">
        <v>644</v>
      </c>
      <c r="B717" s="533">
        <f>B718</f>
        <v>4369</v>
      </c>
      <c r="C717" s="533">
        <f>C718</f>
        <v>3793</v>
      </c>
      <c r="D717" s="533">
        <f>D718</f>
        <v>3716</v>
      </c>
      <c r="E717" s="537"/>
    </row>
    <row r="718" spans="1:5">
      <c r="A718" s="536" t="s">
        <v>645</v>
      </c>
      <c r="B718" s="338">
        <v>4369</v>
      </c>
      <c r="C718" s="533">
        <v>3793</v>
      </c>
      <c r="D718" s="533">
        <v>3716</v>
      </c>
      <c r="E718" s="537"/>
    </row>
    <row r="719" spans="1:5">
      <c r="A719" s="529" t="s">
        <v>646</v>
      </c>
      <c r="B719" s="530">
        <f>SUM(B720,B730,B734,B743,B750,B757,B763,B766,B769,B770,B771,B777,B778,B779,B790)</f>
        <v>2248</v>
      </c>
      <c r="C719" s="530">
        <f>SUM(C720,C730,C734,C743,C750,C757,C763,C766,C769,C770,C771,C777,C778,C779,C790)</f>
        <v>18038</v>
      </c>
      <c r="D719" s="530">
        <f>SUM(D720,D730,D734,D743,D750,D757,D763,D766,D769,D770,D771,D777,D778,D779,D790)</f>
        <v>16464</v>
      </c>
      <c r="E719" s="537"/>
    </row>
    <row r="720" spans="1:5">
      <c r="A720" s="536" t="s">
        <v>647</v>
      </c>
      <c r="B720" s="533">
        <f>SUM(B721:B729)</f>
        <v>833</v>
      </c>
      <c r="C720" s="533">
        <f>SUM(C721:C729)</f>
        <v>670</v>
      </c>
      <c r="D720" s="533">
        <f>SUM(D721:D729)</f>
        <v>670</v>
      </c>
      <c r="E720" s="537"/>
    </row>
    <row r="721" spans="1:5">
      <c r="A721" s="536" t="s">
        <v>125</v>
      </c>
      <c r="B721" s="338">
        <v>501</v>
      </c>
      <c r="C721" s="533">
        <v>616</v>
      </c>
      <c r="D721" s="533">
        <v>616</v>
      </c>
      <c r="E721" s="537"/>
    </row>
    <row r="722" spans="1:5">
      <c r="A722" s="536" t="s">
        <v>126</v>
      </c>
      <c r="B722" s="338">
        <v>2</v>
      </c>
      <c r="C722" s="533">
        <v>22</v>
      </c>
      <c r="D722" s="533">
        <v>22</v>
      </c>
      <c r="E722" s="537"/>
    </row>
    <row r="723" spans="1:5">
      <c r="A723" s="536" t="s">
        <v>127</v>
      </c>
      <c r="B723" s="338"/>
      <c r="C723" s="533">
        <v>0</v>
      </c>
      <c r="D723" s="533">
        <v>0</v>
      </c>
      <c r="E723" s="537"/>
    </row>
    <row r="724" spans="1:5">
      <c r="A724" s="536" t="s">
        <v>648</v>
      </c>
      <c r="B724" s="338">
        <v>45</v>
      </c>
      <c r="C724" s="533">
        <v>8</v>
      </c>
      <c r="D724" s="533">
        <v>8</v>
      </c>
      <c r="E724" s="537"/>
    </row>
    <row r="725" spans="1:5">
      <c r="A725" s="536" t="s">
        <v>649</v>
      </c>
      <c r="B725" s="338"/>
      <c r="C725" s="533">
        <v>0</v>
      </c>
      <c r="D725" s="533">
        <v>0</v>
      </c>
      <c r="E725" s="537"/>
    </row>
    <row r="726" spans="1:5">
      <c r="A726" s="536" t="s">
        <v>650</v>
      </c>
      <c r="B726" s="338"/>
      <c r="C726" s="533">
        <v>0</v>
      </c>
      <c r="D726" s="533">
        <v>0</v>
      </c>
      <c r="E726" s="537"/>
    </row>
    <row r="727" spans="1:5">
      <c r="A727" s="536" t="s">
        <v>651</v>
      </c>
      <c r="B727" s="338"/>
      <c r="C727" s="533">
        <v>0</v>
      </c>
      <c r="D727" s="533">
        <v>0</v>
      </c>
      <c r="E727" s="537"/>
    </row>
    <row r="728" spans="1:5">
      <c r="A728" s="536" t="s">
        <v>652</v>
      </c>
      <c r="B728" s="338"/>
      <c r="C728" s="533">
        <v>0</v>
      </c>
      <c r="D728" s="533">
        <v>0</v>
      </c>
      <c r="E728" s="537"/>
    </row>
    <row r="729" spans="1:5">
      <c r="A729" s="536" t="s">
        <v>653</v>
      </c>
      <c r="B729" s="338">
        <v>285</v>
      </c>
      <c r="C729" s="533">
        <v>24</v>
      </c>
      <c r="D729" s="533">
        <v>24</v>
      </c>
      <c r="E729" s="537"/>
    </row>
    <row r="730" spans="1:5">
      <c r="A730" s="536" t="s">
        <v>654</v>
      </c>
      <c r="B730" s="533">
        <f>SUM(B731:B733)</f>
        <v>308</v>
      </c>
      <c r="C730" s="533">
        <f>SUM(C731:C733)</f>
        <v>22</v>
      </c>
      <c r="D730" s="533">
        <f>SUM(D731:D733)</f>
        <v>22</v>
      </c>
      <c r="E730" s="537"/>
    </row>
    <row r="731" spans="1:5">
      <c r="A731" s="536" t="s">
        <v>655</v>
      </c>
      <c r="B731" s="338"/>
      <c r="C731" s="533">
        <v>0</v>
      </c>
      <c r="D731" s="533">
        <v>0</v>
      </c>
      <c r="E731" s="537"/>
    </row>
    <row r="732" spans="1:5">
      <c r="A732" s="536" t="s">
        <v>656</v>
      </c>
      <c r="B732" s="338"/>
      <c r="C732" s="533">
        <v>0</v>
      </c>
      <c r="D732" s="533">
        <v>0</v>
      </c>
      <c r="E732" s="537"/>
    </row>
    <row r="733" spans="1:5">
      <c r="A733" s="536" t="s">
        <v>657</v>
      </c>
      <c r="B733" s="338">
        <v>308</v>
      </c>
      <c r="C733" s="533">
        <v>22</v>
      </c>
      <c r="D733" s="533">
        <v>22</v>
      </c>
      <c r="E733" s="537"/>
    </row>
    <row r="734" spans="1:5">
      <c r="A734" s="536" t="s">
        <v>658</v>
      </c>
      <c r="B734" s="533">
        <f>SUM(B735:B742)</f>
        <v>493</v>
      </c>
      <c r="C734" s="533">
        <f>SUM(C735:C742)</f>
        <v>3670</v>
      </c>
      <c r="D734" s="533">
        <f>SUM(D735:D742)</f>
        <v>3670</v>
      </c>
      <c r="E734" s="537"/>
    </row>
    <row r="735" spans="1:5">
      <c r="A735" s="536" t="s">
        <v>659</v>
      </c>
      <c r="B735" s="338">
        <v>99</v>
      </c>
      <c r="C735" s="533">
        <v>0</v>
      </c>
      <c r="D735" s="533">
        <v>0</v>
      </c>
      <c r="E735" s="537"/>
    </row>
    <row r="736" spans="1:5">
      <c r="A736" s="536" t="s">
        <v>660</v>
      </c>
      <c r="B736" s="338">
        <v>284</v>
      </c>
      <c r="C736" s="533">
        <v>155</v>
      </c>
      <c r="D736" s="533">
        <v>155</v>
      </c>
      <c r="E736" s="537"/>
    </row>
    <row r="737" spans="1:5">
      <c r="A737" s="536" t="s">
        <v>661</v>
      </c>
      <c r="B737" s="338"/>
      <c r="C737" s="533">
        <v>0</v>
      </c>
      <c r="D737" s="533">
        <v>0</v>
      </c>
      <c r="E737" s="537"/>
    </row>
    <row r="738" spans="1:5">
      <c r="A738" s="536" t="s">
        <v>662</v>
      </c>
      <c r="B738" s="338"/>
      <c r="C738" s="533">
        <v>0</v>
      </c>
      <c r="D738" s="533">
        <v>0</v>
      </c>
      <c r="E738" s="537"/>
    </row>
    <row r="739" spans="1:5">
      <c r="A739" s="536" t="s">
        <v>663</v>
      </c>
      <c r="B739" s="338"/>
      <c r="C739" s="533">
        <v>0</v>
      </c>
      <c r="D739" s="533">
        <v>0</v>
      </c>
      <c r="E739" s="537"/>
    </row>
    <row r="740" spans="1:5">
      <c r="A740" s="536" t="s">
        <v>664</v>
      </c>
      <c r="B740" s="338"/>
      <c r="C740" s="533">
        <v>0</v>
      </c>
      <c r="D740" s="533">
        <v>0</v>
      </c>
      <c r="E740" s="537"/>
    </row>
    <row r="741" spans="1:5">
      <c r="A741" s="536" t="s">
        <v>665</v>
      </c>
      <c r="B741" s="338"/>
      <c r="C741" s="533">
        <v>0</v>
      </c>
      <c r="D741" s="533">
        <v>0</v>
      </c>
      <c r="E741" s="537"/>
    </row>
    <row r="742" spans="1:5">
      <c r="A742" s="536" t="s">
        <v>666</v>
      </c>
      <c r="B742" s="338">
        <v>110</v>
      </c>
      <c r="C742" s="533">
        <v>3515</v>
      </c>
      <c r="D742" s="533">
        <v>3515</v>
      </c>
      <c r="E742" s="537"/>
    </row>
    <row r="743" spans="1:5">
      <c r="A743" s="536" t="s">
        <v>667</v>
      </c>
      <c r="B743" s="533">
        <f>SUM(B744:B749)</f>
        <v>462</v>
      </c>
      <c r="C743" s="533">
        <f>SUM(C744:C749)</f>
        <v>28</v>
      </c>
      <c r="D743" s="533">
        <f>SUM(D744:D749)</f>
        <v>28</v>
      </c>
      <c r="E743" s="537"/>
    </row>
    <row r="744" spans="1:5">
      <c r="A744" s="536" t="s">
        <v>668</v>
      </c>
      <c r="B744" s="338">
        <v>87</v>
      </c>
      <c r="C744" s="533">
        <v>13</v>
      </c>
      <c r="D744" s="533">
        <v>13</v>
      </c>
      <c r="E744" s="537"/>
    </row>
    <row r="745" spans="1:5">
      <c r="A745" s="536" t="s">
        <v>669</v>
      </c>
      <c r="B745" s="338">
        <v>375</v>
      </c>
      <c r="C745" s="533">
        <v>0</v>
      </c>
      <c r="D745" s="533">
        <v>0</v>
      </c>
      <c r="E745" s="537"/>
    </row>
    <row r="746" spans="1:5">
      <c r="A746" s="536" t="s">
        <v>670</v>
      </c>
      <c r="B746" s="338"/>
      <c r="C746" s="533">
        <v>0</v>
      </c>
      <c r="D746" s="533">
        <v>0</v>
      </c>
      <c r="E746" s="537"/>
    </row>
    <row r="747" spans="1:5">
      <c r="A747" s="536" t="s">
        <v>671</v>
      </c>
      <c r="B747" s="338"/>
      <c r="C747" s="533">
        <v>0</v>
      </c>
      <c r="D747" s="533">
        <v>0</v>
      </c>
      <c r="E747" s="537"/>
    </row>
    <row r="748" spans="1:5">
      <c r="A748" s="536" t="s">
        <v>672</v>
      </c>
      <c r="B748" s="338"/>
      <c r="C748" s="533">
        <v>0</v>
      </c>
      <c r="D748" s="533">
        <v>0</v>
      </c>
      <c r="E748" s="537"/>
    </row>
    <row r="749" spans="1:5">
      <c r="A749" s="536" t="s">
        <v>673</v>
      </c>
      <c r="B749" s="338"/>
      <c r="C749" s="533">
        <v>15</v>
      </c>
      <c r="D749" s="533">
        <v>15</v>
      </c>
      <c r="E749" s="537"/>
    </row>
    <row r="750" spans="1:5">
      <c r="A750" s="536" t="s">
        <v>674</v>
      </c>
      <c r="B750" s="533">
        <f>SUM(B751:B756)</f>
        <v>50</v>
      </c>
      <c r="C750" s="533">
        <f>SUM(C751:C756)</f>
        <v>0</v>
      </c>
      <c r="D750" s="533">
        <f>SUM(D751:D756)</f>
        <v>0</v>
      </c>
      <c r="E750" s="537"/>
    </row>
    <row r="751" spans="1:5">
      <c r="A751" s="536" t="s">
        <v>675</v>
      </c>
      <c r="B751" s="338"/>
      <c r="C751" s="533">
        <v>0</v>
      </c>
      <c r="D751" s="533">
        <v>0</v>
      </c>
      <c r="E751" s="537"/>
    </row>
    <row r="752" spans="1:5">
      <c r="A752" s="536" t="s">
        <v>676</v>
      </c>
      <c r="B752" s="338">
        <v>50</v>
      </c>
      <c r="C752" s="533">
        <v>0</v>
      </c>
      <c r="D752" s="533">
        <v>0</v>
      </c>
      <c r="E752" s="537"/>
    </row>
    <row r="753" spans="1:5">
      <c r="A753" s="536" t="s">
        <v>677</v>
      </c>
      <c r="B753" s="338"/>
      <c r="C753" s="533">
        <v>0</v>
      </c>
      <c r="D753" s="533">
        <v>0</v>
      </c>
      <c r="E753" s="537"/>
    </row>
    <row r="754" spans="1:5">
      <c r="A754" s="536" t="s">
        <v>678</v>
      </c>
      <c r="B754" s="338"/>
      <c r="C754" s="533">
        <v>0</v>
      </c>
      <c r="D754" s="533">
        <v>0</v>
      </c>
      <c r="E754" s="537"/>
    </row>
    <row r="755" spans="1:5">
      <c r="A755" s="536" t="s">
        <v>679</v>
      </c>
      <c r="B755" s="338"/>
      <c r="C755" s="533">
        <v>0</v>
      </c>
      <c r="D755" s="533">
        <v>0</v>
      </c>
      <c r="E755" s="537"/>
    </row>
    <row r="756" spans="1:5">
      <c r="A756" s="536" t="s">
        <v>680</v>
      </c>
      <c r="B756" s="338"/>
      <c r="C756" s="533">
        <v>0</v>
      </c>
      <c r="D756" s="533">
        <v>0</v>
      </c>
      <c r="E756" s="537"/>
    </row>
    <row r="757" spans="1:5">
      <c r="A757" s="536" t="s">
        <v>681</v>
      </c>
      <c r="B757" s="533">
        <f>SUM(B758:B762)</f>
        <v>46</v>
      </c>
      <c r="C757" s="533">
        <f>SUM(C758:C762)</f>
        <v>0</v>
      </c>
      <c r="D757" s="533">
        <f>SUM(D758:D762)</f>
        <v>0</v>
      </c>
      <c r="E757" s="537"/>
    </row>
    <row r="758" spans="1:5">
      <c r="A758" s="536" t="s">
        <v>682</v>
      </c>
      <c r="B758" s="338">
        <v>46</v>
      </c>
      <c r="C758" s="533">
        <v>0</v>
      </c>
      <c r="D758" s="533">
        <v>0</v>
      </c>
      <c r="E758" s="537"/>
    </row>
    <row r="759" spans="1:5">
      <c r="A759" s="536" t="s">
        <v>683</v>
      </c>
      <c r="B759" s="338"/>
      <c r="C759" s="533">
        <v>0</v>
      </c>
      <c r="D759" s="533">
        <v>0</v>
      </c>
      <c r="E759" s="537"/>
    </row>
    <row r="760" spans="1:5">
      <c r="A760" s="536" t="s">
        <v>684</v>
      </c>
      <c r="B760" s="338"/>
      <c r="C760" s="533">
        <v>0</v>
      </c>
      <c r="D760" s="533">
        <v>0</v>
      </c>
      <c r="E760" s="537"/>
    </row>
    <row r="761" spans="1:5">
      <c r="A761" s="536" t="s">
        <v>685</v>
      </c>
      <c r="B761" s="338"/>
      <c r="C761" s="533">
        <v>0</v>
      </c>
      <c r="D761" s="533">
        <v>0</v>
      </c>
      <c r="E761" s="537"/>
    </row>
    <row r="762" spans="1:5">
      <c r="A762" s="536" t="s">
        <v>686</v>
      </c>
      <c r="B762" s="338"/>
      <c r="C762" s="533">
        <v>0</v>
      </c>
      <c r="D762" s="533">
        <v>0</v>
      </c>
      <c r="E762" s="537"/>
    </row>
    <row r="763" spans="1:5">
      <c r="A763" s="536" t="s">
        <v>687</v>
      </c>
      <c r="B763" s="533">
        <f>SUM(B764:B765)</f>
        <v>0</v>
      </c>
      <c r="C763" s="533">
        <f>SUM(C764:C765)</f>
        <v>0</v>
      </c>
      <c r="D763" s="533">
        <f>SUM(D764:D765)</f>
        <v>0</v>
      </c>
      <c r="E763" s="537"/>
    </row>
    <row r="764" spans="1:5">
      <c r="A764" s="536" t="s">
        <v>688</v>
      </c>
      <c r="B764" s="338"/>
      <c r="C764" s="533">
        <v>0</v>
      </c>
      <c r="D764" s="533">
        <v>0</v>
      </c>
      <c r="E764" s="537"/>
    </row>
    <row r="765" spans="1:5">
      <c r="A765" s="536" t="s">
        <v>689</v>
      </c>
      <c r="B765" s="338"/>
      <c r="C765" s="533">
        <v>0</v>
      </c>
      <c r="D765" s="533">
        <v>0</v>
      </c>
      <c r="E765" s="537"/>
    </row>
    <row r="766" spans="1:5">
      <c r="A766" s="536" t="s">
        <v>690</v>
      </c>
      <c r="B766" s="533">
        <f>SUM(B767:B768)</f>
        <v>0</v>
      </c>
      <c r="C766" s="533">
        <f>SUM(C767:C768)</f>
        <v>0</v>
      </c>
      <c r="D766" s="533">
        <f>SUM(D767:D768)</f>
        <v>0</v>
      </c>
      <c r="E766" s="537"/>
    </row>
    <row r="767" spans="1:5">
      <c r="A767" s="536" t="s">
        <v>691</v>
      </c>
      <c r="B767" s="338"/>
      <c r="C767" s="533">
        <v>0</v>
      </c>
      <c r="D767" s="533">
        <v>0</v>
      </c>
      <c r="E767" s="537"/>
    </row>
    <row r="768" spans="1:5">
      <c r="A768" s="536" t="s">
        <v>692</v>
      </c>
      <c r="B768" s="338"/>
      <c r="C768" s="533">
        <v>0</v>
      </c>
      <c r="D768" s="533">
        <v>0</v>
      </c>
      <c r="E768" s="537"/>
    </row>
    <row r="769" spans="1:5">
      <c r="A769" s="536" t="s">
        <v>693</v>
      </c>
      <c r="B769" s="533"/>
      <c r="C769" s="533"/>
      <c r="D769" s="533"/>
      <c r="E769" s="537"/>
    </row>
    <row r="770" spans="1:5">
      <c r="A770" s="536" t="s">
        <v>694</v>
      </c>
      <c r="B770" s="533"/>
      <c r="C770" s="533"/>
      <c r="D770" s="533"/>
      <c r="E770" s="537"/>
    </row>
    <row r="771" spans="1:5">
      <c r="A771" s="536" t="s">
        <v>695</v>
      </c>
      <c r="B771" s="533">
        <f>SUM(B772:B776)</f>
        <v>13</v>
      </c>
      <c r="C771" s="533">
        <f>SUM(C772:C776)</f>
        <v>0</v>
      </c>
      <c r="D771" s="533">
        <f>SUM(D772:D776)</f>
        <v>0</v>
      </c>
      <c r="E771" s="537"/>
    </row>
    <row r="772" spans="1:5">
      <c r="A772" s="536" t="s">
        <v>696</v>
      </c>
      <c r="B772" s="338">
        <v>13</v>
      </c>
      <c r="C772" s="533">
        <v>0</v>
      </c>
      <c r="D772" s="533">
        <v>0</v>
      </c>
      <c r="E772" s="537"/>
    </row>
    <row r="773" spans="1:5">
      <c r="A773" s="536" t="s">
        <v>697</v>
      </c>
      <c r="B773" s="338"/>
      <c r="C773" s="533">
        <v>0</v>
      </c>
      <c r="D773" s="533">
        <v>0</v>
      </c>
      <c r="E773" s="537"/>
    </row>
    <row r="774" spans="1:5">
      <c r="A774" s="536" t="s">
        <v>698</v>
      </c>
      <c r="B774" s="338"/>
      <c r="C774" s="533">
        <v>0</v>
      </c>
      <c r="D774" s="533">
        <v>0</v>
      </c>
      <c r="E774" s="537"/>
    </row>
    <row r="775" spans="1:5">
      <c r="A775" s="536" t="s">
        <v>699</v>
      </c>
      <c r="B775" s="338"/>
      <c r="C775" s="533">
        <v>0</v>
      </c>
      <c r="D775" s="533">
        <v>0</v>
      </c>
      <c r="E775" s="537"/>
    </row>
    <row r="776" spans="1:5">
      <c r="A776" s="536" t="s">
        <v>700</v>
      </c>
      <c r="B776" s="338"/>
      <c r="C776" s="533">
        <v>0</v>
      </c>
      <c r="D776" s="533">
        <v>0</v>
      </c>
      <c r="E776" s="537"/>
    </row>
    <row r="777" spans="1:5">
      <c r="A777" s="536" t="s">
        <v>701</v>
      </c>
      <c r="B777" s="533">
        <v>43</v>
      </c>
      <c r="C777" s="533"/>
      <c r="D777" s="533"/>
      <c r="E777" s="537"/>
    </row>
    <row r="778" spans="1:5">
      <c r="A778" s="536" t="s">
        <v>702</v>
      </c>
      <c r="B778" s="533"/>
      <c r="C778" s="533"/>
      <c r="D778" s="533"/>
      <c r="E778" s="537"/>
    </row>
    <row r="779" spans="1:5">
      <c r="A779" s="536" t="s">
        <v>703</v>
      </c>
      <c r="B779" s="533">
        <f>SUM(B780:B789)</f>
        <v>0</v>
      </c>
      <c r="C779" s="533">
        <f>SUM(C780:C789)</f>
        <v>300</v>
      </c>
      <c r="D779" s="533">
        <f>SUM(D780:D789)</f>
        <v>300</v>
      </c>
      <c r="E779" s="537"/>
    </row>
    <row r="780" spans="1:5">
      <c r="A780" s="536" t="s">
        <v>125</v>
      </c>
      <c r="B780" s="338"/>
      <c r="C780" s="533">
        <v>0</v>
      </c>
      <c r="D780" s="533">
        <v>0</v>
      </c>
      <c r="E780" s="537"/>
    </row>
    <row r="781" spans="1:5">
      <c r="A781" s="536" t="s">
        <v>126</v>
      </c>
      <c r="B781" s="338"/>
      <c r="C781" s="533">
        <v>0</v>
      </c>
      <c r="D781" s="533">
        <v>0</v>
      </c>
      <c r="E781" s="537"/>
    </row>
    <row r="782" spans="1:5">
      <c r="A782" s="536" t="s">
        <v>127</v>
      </c>
      <c r="B782" s="338"/>
      <c r="C782" s="533">
        <v>0</v>
      </c>
      <c r="D782" s="533">
        <v>0</v>
      </c>
      <c r="E782" s="537"/>
    </row>
    <row r="783" spans="1:5">
      <c r="A783" s="536" t="s">
        <v>704</v>
      </c>
      <c r="B783" s="338"/>
      <c r="C783" s="533">
        <v>0</v>
      </c>
      <c r="D783" s="533">
        <v>0</v>
      </c>
      <c r="E783" s="537"/>
    </row>
    <row r="784" spans="1:5">
      <c r="A784" s="536" t="s">
        <v>705</v>
      </c>
      <c r="B784" s="338"/>
      <c r="C784" s="533">
        <v>0</v>
      </c>
      <c r="D784" s="533">
        <v>0</v>
      </c>
      <c r="E784" s="537"/>
    </row>
    <row r="785" spans="1:5">
      <c r="A785" s="536" t="s">
        <v>706</v>
      </c>
      <c r="B785" s="338"/>
      <c r="C785" s="533">
        <v>0</v>
      </c>
      <c r="D785" s="533">
        <v>0</v>
      </c>
      <c r="E785" s="537"/>
    </row>
    <row r="786" spans="1:5">
      <c r="A786" s="536" t="s">
        <v>166</v>
      </c>
      <c r="B786" s="338"/>
      <c r="C786" s="533">
        <v>0</v>
      </c>
      <c r="D786" s="533">
        <v>0</v>
      </c>
      <c r="E786" s="537"/>
    </row>
    <row r="787" spans="1:5">
      <c r="A787" s="536" t="s">
        <v>707</v>
      </c>
      <c r="B787" s="338"/>
      <c r="C787" s="533">
        <v>0</v>
      </c>
      <c r="D787" s="533">
        <v>0</v>
      </c>
      <c r="E787" s="537"/>
    </row>
    <row r="788" spans="1:5">
      <c r="A788" s="536" t="s">
        <v>134</v>
      </c>
      <c r="B788" s="338"/>
      <c r="C788" s="533">
        <v>0</v>
      </c>
      <c r="D788" s="533">
        <v>0</v>
      </c>
      <c r="E788" s="537"/>
    </row>
    <row r="789" spans="1:5">
      <c r="A789" s="536" t="s">
        <v>708</v>
      </c>
      <c r="B789" s="338"/>
      <c r="C789" s="533">
        <v>300</v>
      </c>
      <c r="D789" s="533">
        <v>300</v>
      </c>
      <c r="E789" s="537"/>
    </row>
    <row r="790" spans="1:5">
      <c r="A790" s="536" t="s">
        <v>709</v>
      </c>
      <c r="B790" s="533">
        <f>B791</f>
        <v>0</v>
      </c>
      <c r="C790" s="533">
        <f>C791</f>
        <v>13348</v>
      </c>
      <c r="D790" s="533">
        <f>D791</f>
        <v>11774</v>
      </c>
      <c r="E790" s="537"/>
    </row>
    <row r="791" spans="1:5">
      <c r="A791" s="536" t="s">
        <v>710</v>
      </c>
      <c r="B791" s="338"/>
      <c r="C791" s="533">
        <v>13348</v>
      </c>
      <c r="D791" s="533">
        <v>11774</v>
      </c>
      <c r="E791" s="537"/>
    </row>
    <row r="792" spans="1:5">
      <c r="A792" s="529" t="s">
        <v>711</v>
      </c>
      <c r="B792" s="530">
        <f>SUM(B793,B804,B805,B808,B810,B812)</f>
        <v>2136</v>
      </c>
      <c r="C792" s="530">
        <f>SUM(C793,C804,C805,C808,C810,C812)</f>
        <v>25591</v>
      </c>
      <c r="D792" s="530">
        <f>SUM(D793,D804,D805,D808,D810,D812)</f>
        <v>11912</v>
      </c>
      <c r="E792" s="537"/>
    </row>
    <row r="793" spans="1:5">
      <c r="A793" s="536" t="s">
        <v>712</v>
      </c>
      <c r="B793" s="533">
        <f>SUM(B794:B803)</f>
        <v>1811</v>
      </c>
      <c r="C793" s="533">
        <f>SUM(C794:C803)</f>
        <v>3532</v>
      </c>
      <c r="D793" s="533">
        <f>SUM(D794:D803)</f>
        <v>3532</v>
      </c>
      <c r="E793" s="537"/>
    </row>
    <row r="794" spans="1:5">
      <c r="A794" s="536" t="s">
        <v>125</v>
      </c>
      <c r="B794" s="338">
        <v>982</v>
      </c>
      <c r="C794" s="533">
        <v>2517</v>
      </c>
      <c r="D794" s="533">
        <v>2517</v>
      </c>
      <c r="E794" s="537"/>
    </row>
    <row r="795" spans="1:5">
      <c r="A795" s="536" t="s">
        <v>126</v>
      </c>
      <c r="B795" s="338">
        <v>131</v>
      </c>
      <c r="C795" s="533">
        <v>0</v>
      </c>
      <c r="D795" s="533">
        <v>0</v>
      </c>
      <c r="E795" s="537"/>
    </row>
    <row r="796" spans="1:5">
      <c r="A796" s="536" t="s">
        <v>127</v>
      </c>
      <c r="B796" s="338"/>
      <c r="C796" s="533">
        <v>0</v>
      </c>
      <c r="D796" s="533">
        <v>0</v>
      </c>
      <c r="E796" s="537"/>
    </row>
    <row r="797" spans="1:5">
      <c r="A797" s="536" t="s">
        <v>713</v>
      </c>
      <c r="B797" s="338">
        <v>366</v>
      </c>
      <c r="C797" s="533">
        <v>951</v>
      </c>
      <c r="D797" s="533">
        <v>951</v>
      </c>
      <c r="E797" s="537"/>
    </row>
    <row r="798" spans="1:5">
      <c r="A798" s="536" t="s">
        <v>714</v>
      </c>
      <c r="B798" s="338"/>
      <c r="C798" s="533">
        <v>0</v>
      </c>
      <c r="D798" s="533">
        <v>0</v>
      </c>
      <c r="E798" s="537"/>
    </row>
    <row r="799" spans="1:5">
      <c r="A799" s="536" t="s">
        <v>715</v>
      </c>
      <c r="B799" s="338">
        <v>164</v>
      </c>
      <c r="C799" s="533">
        <v>0</v>
      </c>
      <c r="D799" s="533">
        <v>0</v>
      </c>
      <c r="E799" s="537"/>
    </row>
    <row r="800" spans="1:5">
      <c r="A800" s="536" t="s">
        <v>716</v>
      </c>
      <c r="B800" s="338"/>
      <c r="C800" s="533">
        <v>0</v>
      </c>
      <c r="D800" s="533">
        <v>0</v>
      </c>
      <c r="E800" s="537"/>
    </row>
    <row r="801" spans="1:5">
      <c r="A801" s="536" t="s">
        <v>717</v>
      </c>
      <c r="B801" s="338"/>
      <c r="C801" s="533">
        <v>0</v>
      </c>
      <c r="D801" s="533">
        <v>0</v>
      </c>
      <c r="E801" s="537"/>
    </row>
    <row r="802" spans="1:5">
      <c r="A802" s="536" t="s">
        <v>718</v>
      </c>
      <c r="B802" s="338"/>
      <c r="C802" s="533">
        <v>0</v>
      </c>
      <c r="D802" s="533">
        <v>0</v>
      </c>
      <c r="E802" s="537"/>
    </row>
    <row r="803" spans="1:5">
      <c r="A803" s="536" t="s">
        <v>719</v>
      </c>
      <c r="B803" s="338">
        <v>168</v>
      </c>
      <c r="C803" s="533">
        <v>64</v>
      </c>
      <c r="D803" s="533">
        <v>64</v>
      </c>
      <c r="E803" s="537"/>
    </row>
    <row r="804" spans="1:5">
      <c r="A804" s="536" t="s">
        <v>720</v>
      </c>
      <c r="B804" s="533"/>
      <c r="C804" s="533">
        <v>200</v>
      </c>
      <c r="D804" s="533">
        <v>200</v>
      </c>
      <c r="E804" s="537"/>
    </row>
    <row r="805" spans="1:5">
      <c r="A805" s="536" t="s">
        <v>721</v>
      </c>
      <c r="B805" s="533">
        <f>SUM(B806:B807)</f>
        <v>0</v>
      </c>
      <c r="C805" s="533">
        <f>SUM(C806:C807)</f>
        <v>3188</v>
      </c>
      <c r="D805" s="533">
        <f>SUM(D806:D807)</f>
        <v>3188</v>
      </c>
      <c r="E805" s="537"/>
    </row>
    <row r="806" spans="1:5">
      <c r="A806" s="536" t="s">
        <v>722</v>
      </c>
      <c r="B806" s="338"/>
      <c r="C806" s="533">
        <v>0</v>
      </c>
      <c r="D806" s="533">
        <v>0</v>
      </c>
      <c r="E806" s="537"/>
    </row>
    <row r="807" spans="1:5">
      <c r="A807" s="536" t="s">
        <v>723</v>
      </c>
      <c r="B807" s="338"/>
      <c r="C807" s="533">
        <v>3188</v>
      </c>
      <c r="D807" s="533">
        <v>3188</v>
      </c>
      <c r="E807" s="537"/>
    </row>
    <row r="808" spans="1:5">
      <c r="A808" s="536" t="s">
        <v>724</v>
      </c>
      <c r="B808" s="533">
        <f t="shared" ref="B808:B812" si="0">SUM(B809)</f>
        <v>207</v>
      </c>
      <c r="C808" s="533">
        <f t="shared" ref="C808:C812" si="1">SUM(C809)</f>
        <v>3018</v>
      </c>
      <c r="D808" s="533">
        <f t="shared" ref="D808:D812" si="2">SUM(D809)</f>
        <v>1639</v>
      </c>
      <c r="E808" s="537"/>
    </row>
    <row r="809" spans="1:5">
      <c r="A809" s="536" t="s">
        <v>725</v>
      </c>
      <c r="B809" s="338">
        <v>207</v>
      </c>
      <c r="C809" s="533">
        <v>3018</v>
      </c>
      <c r="D809" s="533">
        <v>1639</v>
      </c>
      <c r="E809" s="537"/>
    </row>
    <row r="810" spans="1:5">
      <c r="A810" s="536" t="s">
        <v>726</v>
      </c>
      <c r="B810" s="533">
        <f t="shared" si="0"/>
        <v>5</v>
      </c>
      <c r="C810" s="533">
        <f t="shared" si="1"/>
        <v>0</v>
      </c>
      <c r="D810" s="533">
        <f t="shared" si="2"/>
        <v>0</v>
      </c>
      <c r="E810" s="537"/>
    </row>
    <row r="811" spans="1:5">
      <c r="A811" s="536" t="s">
        <v>727</v>
      </c>
      <c r="B811" s="338">
        <v>5</v>
      </c>
      <c r="C811" s="533">
        <v>0</v>
      </c>
      <c r="D811" s="533">
        <v>0</v>
      </c>
      <c r="E811" s="537"/>
    </row>
    <row r="812" spans="1:5">
      <c r="A812" s="536" t="s">
        <v>728</v>
      </c>
      <c r="B812" s="533">
        <f t="shared" si="0"/>
        <v>113</v>
      </c>
      <c r="C812" s="533">
        <f t="shared" si="1"/>
        <v>15653</v>
      </c>
      <c r="D812" s="533">
        <f t="shared" si="2"/>
        <v>3353</v>
      </c>
      <c r="E812" s="537"/>
    </row>
    <row r="813" spans="1:5">
      <c r="A813" s="536" t="s">
        <v>729</v>
      </c>
      <c r="B813" s="338">
        <v>113</v>
      </c>
      <c r="C813" s="533">
        <v>15653</v>
      </c>
      <c r="D813" s="533">
        <v>3353</v>
      </c>
      <c r="E813" s="537"/>
    </row>
    <row r="814" spans="1:5">
      <c r="A814" s="529" t="s">
        <v>730</v>
      </c>
      <c r="B814" s="530">
        <f>SUM(B815,B841,,B863,B891,B902,,B909,B915,B918)</f>
        <v>38708</v>
      </c>
      <c r="C814" s="530">
        <f>SUM(C815,C841,,C863,C891,C902,,C909,C915,C918)</f>
        <v>97383</v>
      </c>
      <c r="D814" s="530">
        <f>SUM(D815,D841,,D863,D891,D902,,D909,D915,D918)</f>
        <v>59223</v>
      </c>
      <c r="E814" s="537"/>
    </row>
    <row r="815" spans="1:5">
      <c r="A815" s="536" t="s">
        <v>731</v>
      </c>
      <c r="B815" s="533">
        <f>SUM(B816:B840)</f>
        <v>16061</v>
      </c>
      <c r="C815" s="533">
        <f>SUM(C816:C840)</f>
        <v>51607</v>
      </c>
      <c r="D815" s="533">
        <f>SUM(D816:D840)</f>
        <v>33463</v>
      </c>
      <c r="E815" s="537"/>
    </row>
    <row r="816" spans="1:5">
      <c r="A816" s="536" t="s">
        <v>125</v>
      </c>
      <c r="B816" s="338">
        <v>1722</v>
      </c>
      <c r="C816" s="533">
        <v>854</v>
      </c>
      <c r="D816" s="533">
        <v>854</v>
      </c>
      <c r="E816" s="537"/>
    </row>
    <row r="817" spans="1:5">
      <c r="A817" s="536" t="s">
        <v>126</v>
      </c>
      <c r="B817" s="338">
        <v>128</v>
      </c>
      <c r="C817" s="533">
        <v>0</v>
      </c>
      <c r="D817" s="533">
        <v>0</v>
      </c>
      <c r="E817" s="537"/>
    </row>
    <row r="818" spans="1:5">
      <c r="A818" s="536" t="s">
        <v>127</v>
      </c>
      <c r="B818" s="338">
        <v>10</v>
      </c>
      <c r="C818" s="533">
        <v>0</v>
      </c>
      <c r="D818" s="533">
        <v>0</v>
      </c>
      <c r="E818" s="537"/>
    </row>
    <row r="819" spans="1:5">
      <c r="A819" s="536" t="s">
        <v>134</v>
      </c>
      <c r="B819" s="338">
        <v>1938</v>
      </c>
      <c r="C819" s="533">
        <v>923</v>
      </c>
      <c r="D819" s="533">
        <v>923</v>
      </c>
      <c r="E819" s="537"/>
    </row>
    <row r="820" spans="1:5">
      <c r="A820" s="536" t="s">
        <v>732</v>
      </c>
      <c r="B820" s="338"/>
      <c r="C820" s="533">
        <v>0</v>
      </c>
      <c r="D820" s="533">
        <v>0</v>
      </c>
      <c r="E820" s="537"/>
    </row>
    <row r="821" spans="1:5">
      <c r="A821" s="536" t="s">
        <v>733</v>
      </c>
      <c r="B821" s="338"/>
      <c r="C821" s="533">
        <v>0</v>
      </c>
      <c r="D821" s="533">
        <v>0</v>
      </c>
      <c r="E821" s="537"/>
    </row>
    <row r="822" spans="1:5">
      <c r="A822" s="536" t="s">
        <v>734</v>
      </c>
      <c r="B822" s="338">
        <v>728</v>
      </c>
      <c r="C822" s="533">
        <v>159</v>
      </c>
      <c r="D822" s="533">
        <v>159</v>
      </c>
      <c r="E822" s="537"/>
    </row>
    <row r="823" spans="1:5">
      <c r="A823" s="536" t="s">
        <v>735</v>
      </c>
      <c r="B823" s="338">
        <v>52</v>
      </c>
      <c r="C823" s="533">
        <v>55</v>
      </c>
      <c r="D823" s="533">
        <v>55</v>
      </c>
      <c r="E823" s="537"/>
    </row>
    <row r="824" spans="1:5">
      <c r="A824" s="536" t="s">
        <v>736</v>
      </c>
      <c r="B824" s="338">
        <v>55</v>
      </c>
      <c r="C824" s="533">
        <v>49</v>
      </c>
      <c r="D824" s="533">
        <v>49</v>
      </c>
      <c r="E824" s="537"/>
    </row>
    <row r="825" spans="1:5">
      <c r="A825" s="536" t="s">
        <v>737</v>
      </c>
      <c r="B825" s="537"/>
      <c r="C825" s="533">
        <v>0</v>
      </c>
      <c r="D825" s="533">
        <v>0</v>
      </c>
      <c r="E825" s="537"/>
    </row>
    <row r="826" spans="1:5">
      <c r="A826" s="536" t="s">
        <v>738</v>
      </c>
      <c r="B826" s="338"/>
      <c r="C826" s="533">
        <v>0</v>
      </c>
      <c r="D826" s="533">
        <v>0</v>
      </c>
      <c r="E826" s="537"/>
    </row>
    <row r="827" spans="1:5">
      <c r="A827" s="536" t="s">
        <v>739</v>
      </c>
      <c r="B827" s="338"/>
      <c r="C827" s="533">
        <v>0</v>
      </c>
      <c r="D827" s="533">
        <v>0</v>
      </c>
      <c r="E827" s="537"/>
    </row>
    <row r="828" spans="1:5">
      <c r="A828" s="536" t="s">
        <v>740</v>
      </c>
      <c r="B828" s="338"/>
      <c r="C828" s="533">
        <v>13</v>
      </c>
      <c r="D828" s="533">
        <v>13</v>
      </c>
      <c r="E828" s="537"/>
    </row>
    <row r="829" spans="1:5">
      <c r="A829" s="536" t="s">
        <v>741</v>
      </c>
      <c r="B829" s="338"/>
      <c r="C829" s="533">
        <v>0</v>
      </c>
      <c r="D829" s="533">
        <v>0</v>
      </c>
      <c r="E829" s="537"/>
    </row>
    <row r="830" spans="1:5">
      <c r="A830" s="536" t="s">
        <v>742</v>
      </c>
      <c r="B830" s="338"/>
      <c r="C830" s="533">
        <v>0</v>
      </c>
      <c r="D830" s="533">
        <v>0</v>
      </c>
      <c r="E830" s="537"/>
    </row>
    <row r="831" spans="1:5">
      <c r="A831" s="536" t="s">
        <v>743</v>
      </c>
      <c r="B831" s="338"/>
      <c r="C831" s="533">
        <v>0</v>
      </c>
      <c r="D831" s="533">
        <v>0</v>
      </c>
      <c r="E831" s="537"/>
    </row>
    <row r="832" spans="1:5">
      <c r="A832" s="536" t="s">
        <v>744</v>
      </c>
      <c r="B832" s="338">
        <v>49</v>
      </c>
      <c r="C832" s="533">
        <v>17</v>
      </c>
      <c r="D832" s="533">
        <v>17</v>
      </c>
      <c r="E832" s="537"/>
    </row>
    <row r="833" spans="1:5">
      <c r="A833" s="536" t="s">
        <v>745</v>
      </c>
      <c r="B833" s="338"/>
      <c r="C833" s="533">
        <v>70</v>
      </c>
      <c r="D833" s="533">
        <v>70</v>
      </c>
      <c r="E833" s="537"/>
    </row>
    <row r="834" spans="1:5">
      <c r="A834" s="536" t="s">
        <v>746</v>
      </c>
      <c r="B834" s="338"/>
      <c r="C834" s="533">
        <v>0</v>
      </c>
      <c r="D834" s="533">
        <v>0</v>
      </c>
      <c r="E834" s="537"/>
    </row>
    <row r="835" spans="1:5">
      <c r="A835" s="536" t="s">
        <v>747</v>
      </c>
      <c r="B835" s="338">
        <v>1457</v>
      </c>
      <c r="C835" s="533">
        <v>0</v>
      </c>
      <c r="D835" s="533">
        <v>0</v>
      </c>
      <c r="E835" s="537"/>
    </row>
    <row r="836" spans="1:5">
      <c r="A836" s="536" t="s">
        <v>748</v>
      </c>
      <c r="B836" s="338">
        <v>1195</v>
      </c>
      <c r="C836" s="533">
        <v>0</v>
      </c>
      <c r="D836" s="533">
        <v>0</v>
      </c>
      <c r="E836" s="537"/>
    </row>
    <row r="837" spans="1:5">
      <c r="A837" s="536" t="s">
        <v>749</v>
      </c>
      <c r="B837" s="338">
        <v>19</v>
      </c>
      <c r="C837" s="533">
        <v>514</v>
      </c>
      <c r="D837" s="533">
        <v>45</v>
      </c>
      <c r="E837" s="537"/>
    </row>
    <row r="838" spans="1:5">
      <c r="A838" s="536" t="s">
        <v>750</v>
      </c>
      <c r="B838" s="338"/>
      <c r="C838" s="533">
        <v>0</v>
      </c>
      <c r="D838" s="533">
        <v>0</v>
      </c>
      <c r="E838" s="537"/>
    </row>
    <row r="839" spans="1:5">
      <c r="A839" s="536" t="s">
        <v>751</v>
      </c>
      <c r="B839" s="338"/>
      <c r="C839" s="533">
        <v>15455</v>
      </c>
      <c r="D839" s="533">
        <v>4848</v>
      </c>
      <c r="E839" s="537"/>
    </row>
    <row r="840" spans="1:5">
      <c r="A840" s="536" t="s">
        <v>752</v>
      </c>
      <c r="B840" s="338">
        <v>8708</v>
      </c>
      <c r="C840" s="533">
        <v>33498</v>
      </c>
      <c r="D840" s="533">
        <v>26430</v>
      </c>
      <c r="E840" s="537"/>
    </row>
    <row r="841" spans="1:5">
      <c r="A841" s="536" t="s">
        <v>753</v>
      </c>
      <c r="B841" s="533">
        <f>SUM(B842:B862)</f>
        <v>682</v>
      </c>
      <c r="C841" s="533">
        <f>SUM(C842:C862)</f>
        <v>1279</v>
      </c>
      <c r="D841" s="533">
        <f>SUM(D842:D862)</f>
        <v>189</v>
      </c>
      <c r="E841" s="537"/>
    </row>
    <row r="842" spans="1:5">
      <c r="A842" s="536" t="s">
        <v>125</v>
      </c>
      <c r="B842" s="338">
        <v>89</v>
      </c>
      <c r="C842" s="533">
        <v>0</v>
      </c>
      <c r="D842" s="533">
        <v>0</v>
      </c>
      <c r="E842" s="537"/>
    </row>
    <row r="843" spans="1:5">
      <c r="A843" s="536" t="s">
        <v>126</v>
      </c>
      <c r="B843" s="338"/>
      <c r="C843" s="533">
        <v>0</v>
      </c>
      <c r="D843" s="533">
        <v>0</v>
      </c>
      <c r="E843" s="537"/>
    </row>
    <row r="844" spans="1:5">
      <c r="A844" s="536" t="s">
        <v>127</v>
      </c>
      <c r="B844" s="338"/>
      <c r="C844" s="533">
        <v>0</v>
      </c>
      <c r="D844" s="533">
        <v>0</v>
      </c>
      <c r="E844" s="537"/>
    </row>
    <row r="845" spans="1:5">
      <c r="A845" s="536" t="s">
        <v>754</v>
      </c>
      <c r="B845" s="338"/>
      <c r="C845" s="533">
        <v>0</v>
      </c>
      <c r="D845" s="533">
        <v>0</v>
      </c>
      <c r="E845" s="537"/>
    </row>
    <row r="846" spans="1:5">
      <c r="A846" s="536" t="s">
        <v>755</v>
      </c>
      <c r="B846" s="338">
        <v>195</v>
      </c>
      <c r="C846" s="533">
        <v>716</v>
      </c>
      <c r="D846" s="533">
        <v>7</v>
      </c>
      <c r="E846" s="537"/>
    </row>
    <row r="847" spans="1:5">
      <c r="A847" s="536" t="s">
        <v>756</v>
      </c>
      <c r="B847" s="338"/>
      <c r="C847" s="533">
        <v>0</v>
      </c>
      <c r="D847" s="533">
        <v>0</v>
      </c>
      <c r="E847" s="537"/>
    </row>
    <row r="848" spans="1:5">
      <c r="A848" s="536" t="s">
        <v>757</v>
      </c>
      <c r="B848" s="338">
        <v>108</v>
      </c>
      <c r="C848" s="533">
        <v>265</v>
      </c>
      <c r="D848" s="533">
        <v>147</v>
      </c>
      <c r="E848" s="537"/>
    </row>
    <row r="849" spans="1:5">
      <c r="A849" s="536" t="s">
        <v>758</v>
      </c>
      <c r="B849" s="338">
        <v>38</v>
      </c>
      <c r="C849" s="533">
        <v>36</v>
      </c>
      <c r="D849" s="533">
        <v>18</v>
      </c>
      <c r="E849" s="537"/>
    </row>
    <row r="850" spans="1:5">
      <c r="A850" s="536" t="s">
        <v>759</v>
      </c>
      <c r="B850" s="338"/>
      <c r="C850" s="533">
        <v>2</v>
      </c>
      <c r="D850" s="533">
        <v>2</v>
      </c>
      <c r="E850" s="537"/>
    </row>
    <row r="851" spans="1:5">
      <c r="A851" s="536" t="s">
        <v>760</v>
      </c>
      <c r="B851" s="338"/>
      <c r="C851" s="533">
        <v>0</v>
      </c>
      <c r="D851" s="533">
        <v>0</v>
      </c>
      <c r="E851" s="537"/>
    </row>
    <row r="852" spans="1:5">
      <c r="A852" s="536" t="s">
        <v>761</v>
      </c>
      <c r="B852" s="338">
        <v>8</v>
      </c>
      <c r="C852" s="533">
        <v>0</v>
      </c>
      <c r="D852" s="533">
        <v>0</v>
      </c>
      <c r="E852" s="537"/>
    </row>
    <row r="853" spans="1:5">
      <c r="A853" s="536" t="s">
        <v>762</v>
      </c>
      <c r="B853" s="338"/>
      <c r="C853" s="533">
        <v>0</v>
      </c>
      <c r="D853" s="533">
        <v>0</v>
      </c>
      <c r="E853" s="537"/>
    </row>
    <row r="854" spans="1:5">
      <c r="A854" s="536" t="s">
        <v>763</v>
      </c>
      <c r="B854" s="338"/>
      <c r="C854" s="533">
        <v>0</v>
      </c>
      <c r="D854" s="533">
        <v>0</v>
      </c>
      <c r="E854" s="537"/>
    </row>
    <row r="855" spans="1:5">
      <c r="A855" s="536" t="s">
        <v>764</v>
      </c>
      <c r="B855" s="338"/>
      <c r="C855" s="533">
        <v>200</v>
      </c>
      <c r="D855" s="533">
        <v>0</v>
      </c>
      <c r="E855" s="537"/>
    </row>
    <row r="856" spans="1:5">
      <c r="A856" s="536" t="s">
        <v>765</v>
      </c>
      <c r="B856" s="338"/>
      <c r="C856" s="533">
        <v>0</v>
      </c>
      <c r="D856" s="533">
        <v>0</v>
      </c>
      <c r="E856" s="537"/>
    </row>
    <row r="857" spans="1:5">
      <c r="A857" s="536" t="s">
        <v>766</v>
      </c>
      <c r="B857" s="338"/>
      <c r="C857" s="533">
        <v>4</v>
      </c>
      <c r="D857" s="533">
        <v>4</v>
      </c>
      <c r="E857" s="537"/>
    </row>
    <row r="858" spans="1:5">
      <c r="A858" s="536" t="s">
        <v>767</v>
      </c>
      <c r="B858" s="338"/>
      <c r="C858" s="533">
        <v>0</v>
      </c>
      <c r="D858" s="533">
        <v>0</v>
      </c>
      <c r="E858" s="537"/>
    </row>
    <row r="859" spans="1:5">
      <c r="A859" s="536" t="s">
        <v>768</v>
      </c>
      <c r="B859" s="338"/>
      <c r="C859" s="533">
        <v>56</v>
      </c>
      <c r="D859" s="533">
        <v>11</v>
      </c>
      <c r="E859" s="537"/>
    </row>
    <row r="860" spans="1:5">
      <c r="A860" s="536" t="s">
        <v>769</v>
      </c>
      <c r="B860" s="338"/>
      <c r="C860" s="533">
        <v>0</v>
      </c>
      <c r="D860" s="533">
        <v>0</v>
      </c>
      <c r="E860" s="537"/>
    </row>
    <row r="861" spans="1:5">
      <c r="A861" s="536" t="s">
        <v>738</v>
      </c>
      <c r="B861" s="338"/>
      <c r="C861" s="533">
        <v>0</v>
      </c>
      <c r="D861" s="533">
        <v>0</v>
      </c>
      <c r="E861" s="537"/>
    </row>
    <row r="862" spans="1:5">
      <c r="A862" s="536" t="s">
        <v>770</v>
      </c>
      <c r="B862" s="338">
        <v>244</v>
      </c>
      <c r="C862" s="533">
        <v>0</v>
      </c>
      <c r="D862" s="533">
        <v>0</v>
      </c>
      <c r="E862" s="537"/>
    </row>
    <row r="863" spans="1:5">
      <c r="A863" s="536" t="s">
        <v>771</v>
      </c>
      <c r="B863" s="533">
        <f>SUM(B864:B890)</f>
        <v>6516</v>
      </c>
      <c r="C863" s="533">
        <f>SUM(C864:C890)</f>
        <v>22593</v>
      </c>
      <c r="D863" s="533">
        <f>SUM(D864:D890)</f>
        <v>10354</v>
      </c>
      <c r="E863" s="537"/>
    </row>
    <row r="864" spans="1:5">
      <c r="A864" s="536" t="s">
        <v>125</v>
      </c>
      <c r="B864" s="338">
        <v>493</v>
      </c>
      <c r="C864" s="533">
        <v>182</v>
      </c>
      <c r="D864" s="533">
        <v>182</v>
      </c>
      <c r="E864" s="537"/>
    </row>
    <row r="865" spans="1:5">
      <c r="A865" s="536" t="s">
        <v>126</v>
      </c>
      <c r="B865" s="338">
        <v>10</v>
      </c>
      <c r="C865" s="533">
        <v>5</v>
      </c>
      <c r="D865" s="533">
        <v>5</v>
      </c>
      <c r="E865" s="537"/>
    </row>
    <row r="866" spans="1:5">
      <c r="A866" s="536" t="s">
        <v>127</v>
      </c>
      <c r="B866" s="338"/>
      <c r="C866" s="533">
        <v>0</v>
      </c>
      <c r="D866" s="533">
        <v>0</v>
      </c>
      <c r="E866" s="537"/>
    </row>
    <row r="867" spans="1:5">
      <c r="A867" s="536" t="s">
        <v>772</v>
      </c>
      <c r="B867" s="338"/>
      <c r="C867" s="533">
        <v>0</v>
      </c>
      <c r="D867" s="533">
        <v>0</v>
      </c>
      <c r="E867" s="537"/>
    </row>
    <row r="868" spans="1:5">
      <c r="A868" s="536" t="s">
        <v>773</v>
      </c>
      <c r="B868" s="338"/>
      <c r="C868" s="533">
        <v>7075</v>
      </c>
      <c r="D868" s="533">
        <v>1095</v>
      </c>
      <c r="E868" s="537"/>
    </row>
    <row r="869" spans="1:5">
      <c r="A869" s="536" t="s">
        <v>774</v>
      </c>
      <c r="B869" s="338">
        <v>703</v>
      </c>
      <c r="C869" s="533">
        <v>3398</v>
      </c>
      <c r="D869" s="533">
        <v>1438</v>
      </c>
      <c r="E869" s="537"/>
    </row>
    <row r="870" spans="1:5">
      <c r="A870" s="536" t="s">
        <v>775</v>
      </c>
      <c r="B870" s="338"/>
      <c r="C870" s="533">
        <v>0</v>
      </c>
      <c r="D870" s="533">
        <v>0</v>
      </c>
      <c r="E870" s="537"/>
    </row>
    <row r="871" spans="1:5">
      <c r="A871" s="536" t="s">
        <v>776</v>
      </c>
      <c r="B871" s="338"/>
      <c r="C871" s="533">
        <v>0</v>
      </c>
      <c r="D871" s="533">
        <v>0</v>
      </c>
      <c r="E871" s="537"/>
    </row>
    <row r="872" spans="1:5">
      <c r="A872" s="536" t="s">
        <v>777</v>
      </c>
      <c r="B872" s="338"/>
      <c r="C872" s="533">
        <v>0</v>
      </c>
      <c r="D872" s="533">
        <v>0</v>
      </c>
      <c r="E872" s="537"/>
    </row>
    <row r="873" spans="1:5">
      <c r="A873" s="536" t="s">
        <v>778</v>
      </c>
      <c r="B873" s="338">
        <v>105</v>
      </c>
      <c r="C873" s="533">
        <v>0</v>
      </c>
      <c r="D873" s="533">
        <v>0</v>
      </c>
      <c r="E873" s="537"/>
    </row>
    <row r="874" spans="1:5">
      <c r="A874" s="536" t="s">
        <v>779</v>
      </c>
      <c r="B874" s="338"/>
      <c r="C874" s="533">
        <v>0</v>
      </c>
      <c r="D874" s="533">
        <v>0</v>
      </c>
      <c r="E874" s="537"/>
    </row>
    <row r="875" spans="1:5">
      <c r="A875" s="536" t="s">
        <v>780</v>
      </c>
      <c r="B875" s="338">
        <v>85</v>
      </c>
      <c r="C875" s="533">
        <v>0</v>
      </c>
      <c r="D875" s="533">
        <v>0</v>
      </c>
      <c r="E875" s="537"/>
    </row>
    <row r="876" spans="1:5">
      <c r="A876" s="536" t="s">
        <v>781</v>
      </c>
      <c r="B876" s="338"/>
      <c r="C876" s="533">
        <v>0</v>
      </c>
      <c r="D876" s="533">
        <v>0</v>
      </c>
      <c r="E876" s="537"/>
    </row>
    <row r="877" spans="1:5">
      <c r="A877" s="536" t="s">
        <v>782</v>
      </c>
      <c r="B877" s="338">
        <v>154</v>
      </c>
      <c r="C877" s="533">
        <v>2</v>
      </c>
      <c r="D877" s="533">
        <v>2</v>
      </c>
      <c r="E877" s="537"/>
    </row>
    <row r="878" spans="1:5">
      <c r="A878" s="536" t="s">
        <v>783</v>
      </c>
      <c r="B878" s="338"/>
      <c r="C878" s="533">
        <v>0</v>
      </c>
      <c r="D878" s="533">
        <v>0</v>
      </c>
      <c r="E878" s="537"/>
    </row>
    <row r="879" spans="1:5">
      <c r="A879" s="536" t="s">
        <v>784</v>
      </c>
      <c r="B879" s="338"/>
      <c r="C879" s="533">
        <v>0</v>
      </c>
      <c r="D879" s="533">
        <v>0</v>
      </c>
      <c r="E879" s="537"/>
    </row>
    <row r="880" spans="1:5">
      <c r="A880" s="536" t="s">
        <v>785</v>
      </c>
      <c r="B880" s="338"/>
      <c r="C880" s="533">
        <v>0</v>
      </c>
      <c r="D880" s="533">
        <v>0</v>
      </c>
      <c r="E880" s="537"/>
    </row>
    <row r="881" spans="1:5">
      <c r="A881" s="536" t="s">
        <v>786</v>
      </c>
      <c r="B881" s="338"/>
      <c r="C881" s="533">
        <v>0</v>
      </c>
      <c r="D881" s="533">
        <v>0</v>
      </c>
      <c r="E881" s="537"/>
    </row>
    <row r="882" spans="1:5">
      <c r="A882" s="536" t="s">
        <v>787</v>
      </c>
      <c r="B882" s="338"/>
      <c r="C882" s="533">
        <v>0</v>
      </c>
      <c r="D882" s="533">
        <v>0</v>
      </c>
      <c r="E882" s="537"/>
    </row>
    <row r="883" spans="1:5">
      <c r="A883" s="536" t="s">
        <v>788</v>
      </c>
      <c r="B883" s="338">
        <v>646</v>
      </c>
      <c r="C883" s="533">
        <v>500</v>
      </c>
      <c r="D883" s="533">
        <v>500</v>
      </c>
      <c r="E883" s="537"/>
    </row>
    <row r="884" spans="1:5">
      <c r="A884" s="536" t="s">
        <v>789</v>
      </c>
      <c r="B884" s="338">
        <v>86</v>
      </c>
      <c r="C884" s="533">
        <v>16</v>
      </c>
      <c r="D884" s="533">
        <v>16</v>
      </c>
      <c r="E884" s="537"/>
    </row>
    <row r="885" spans="1:5">
      <c r="A885" s="536" t="s">
        <v>765</v>
      </c>
      <c r="B885" s="338"/>
      <c r="C885" s="533">
        <v>0</v>
      </c>
      <c r="D885" s="533">
        <v>0</v>
      </c>
      <c r="E885" s="537"/>
    </row>
    <row r="886" spans="1:5">
      <c r="A886" s="536" t="s">
        <v>790</v>
      </c>
      <c r="B886" s="338"/>
      <c r="C886" s="533">
        <v>0</v>
      </c>
      <c r="D886" s="533">
        <v>0</v>
      </c>
      <c r="E886" s="537"/>
    </row>
    <row r="887" spans="1:5">
      <c r="A887" s="536" t="s">
        <v>791</v>
      </c>
      <c r="B887" s="338">
        <v>165</v>
      </c>
      <c r="C887" s="533">
        <v>0</v>
      </c>
      <c r="D887" s="533">
        <v>0</v>
      </c>
      <c r="E887" s="537"/>
    </row>
    <row r="888" spans="1:5">
      <c r="A888" s="536" t="s">
        <v>792</v>
      </c>
      <c r="B888" s="338"/>
      <c r="C888" s="533">
        <v>0</v>
      </c>
      <c r="D888" s="533">
        <v>0</v>
      </c>
      <c r="E888" s="537"/>
    </row>
    <row r="889" spans="1:5">
      <c r="A889" s="536" t="s">
        <v>793</v>
      </c>
      <c r="B889" s="338"/>
      <c r="C889" s="533">
        <v>0</v>
      </c>
      <c r="D889" s="533">
        <v>0</v>
      </c>
      <c r="E889" s="537"/>
    </row>
    <row r="890" spans="1:5">
      <c r="A890" s="536" t="s">
        <v>794</v>
      </c>
      <c r="B890" s="338">
        <v>4069</v>
      </c>
      <c r="C890" s="533">
        <v>11415</v>
      </c>
      <c r="D890" s="533">
        <v>7116</v>
      </c>
      <c r="E890" s="537"/>
    </row>
    <row r="891" spans="1:5">
      <c r="A891" s="536" t="s">
        <v>795</v>
      </c>
      <c r="B891" s="533">
        <f>SUM(B892:B901)</f>
        <v>6006</v>
      </c>
      <c r="C891" s="533">
        <f>SUM(C892:C901)</f>
        <v>11662</v>
      </c>
      <c r="D891" s="533">
        <f>SUM(D892:D901)</f>
        <v>7145</v>
      </c>
      <c r="E891" s="537"/>
    </row>
    <row r="892" spans="1:5">
      <c r="A892" s="536" t="s">
        <v>125</v>
      </c>
      <c r="B892" s="338"/>
      <c r="C892" s="533">
        <v>0</v>
      </c>
      <c r="D892" s="533">
        <v>0</v>
      </c>
      <c r="E892" s="537"/>
    </row>
    <row r="893" spans="1:5">
      <c r="A893" s="536" t="s">
        <v>126</v>
      </c>
      <c r="B893" s="338"/>
      <c r="C893" s="533">
        <v>0</v>
      </c>
      <c r="D893" s="533">
        <v>0</v>
      </c>
      <c r="E893" s="537"/>
    </row>
    <row r="894" spans="1:5">
      <c r="A894" s="536" t="s">
        <v>127</v>
      </c>
      <c r="B894" s="338"/>
      <c r="C894" s="533">
        <v>0</v>
      </c>
      <c r="D894" s="533">
        <v>0</v>
      </c>
      <c r="E894" s="537"/>
    </row>
    <row r="895" spans="1:5">
      <c r="A895" s="536" t="s">
        <v>796</v>
      </c>
      <c r="B895" s="338"/>
      <c r="C895" s="533">
        <v>0</v>
      </c>
      <c r="D895" s="533">
        <v>0</v>
      </c>
      <c r="E895" s="537"/>
    </row>
    <row r="896" spans="1:5">
      <c r="A896" s="536" t="s">
        <v>797</v>
      </c>
      <c r="B896" s="338">
        <v>370</v>
      </c>
      <c r="C896" s="533">
        <v>0</v>
      </c>
      <c r="D896" s="533">
        <v>0</v>
      </c>
      <c r="E896" s="537"/>
    </row>
    <row r="897" spans="1:5">
      <c r="A897" s="536" t="s">
        <v>798</v>
      </c>
      <c r="B897" s="338">
        <v>1765</v>
      </c>
      <c r="C897" s="533">
        <v>70</v>
      </c>
      <c r="D897" s="533">
        <v>70</v>
      </c>
      <c r="E897" s="537"/>
    </row>
    <row r="898" spans="1:5">
      <c r="A898" s="536" t="s">
        <v>799</v>
      </c>
      <c r="B898" s="338"/>
      <c r="C898" s="533">
        <v>0</v>
      </c>
      <c r="D898" s="533">
        <v>0</v>
      </c>
      <c r="E898" s="537"/>
    </row>
    <row r="899" spans="1:5">
      <c r="A899" s="536" t="s">
        <v>800</v>
      </c>
      <c r="B899" s="338"/>
      <c r="C899" s="533">
        <v>0</v>
      </c>
      <c r="D899" s="533">
        <v>0</v>
      </c>
      <c r="E899" s="537"/>
    </row>
    <row r="900" spans="1:5">
      <c r="A900" s="536" t="s">
        <v>134</v>
      </c>
      <c r="B900" s="338"/>
      <c r="C900" s="533">
        <v>0</v>
      </c>
      <c r="D900" s="533">
        <v>0</v>
      </c>
      <c r="E900" s="537"/>
    </row>
    <row r="901" spans="1:5">
      <c r="A901" s="536" t="s">
        <v>801</v>
      </c>
      <c r="B901" s="338">
        <v>3871</v>
      </c>
      <c r="C901" s="533">
        <v>11592</v>
      </c>
      <c r="D901" s="533">
        <f>11577-4502</f>
        <v>7075</v>
      </c>
      <c r="E901" s="537"/>
    </row>
    <row r="902" spans="1:5">
      <c r="A902" s="536" t="s">
        <v>802</v>
      </c>
      <c r="B902" s="533">
        <f>SUM(B903:B908)</f>
        <v>4942</v>
      </c>
      <c r="C902" s="533">
        <f>SUM(C903:C908)</f>
        <v>4816</v>
      </c>
      <c r="D902" s="533">
        <f>SUM(D903:D908)</f>
        <v>4361</v>
      </c>
      <c r="E902" s="537"/>
    </row>
    <row r="903" spans="1:5">
      <c r="A903" s="536" t="s">
        <v>803</v>
      </c>
      <c r="B903" s="338"/>
      <c r="C903" s="533">
        <v>0</v>
      </c>
      <c r="D903" s="533">
        <v>0</v>
      </c>
      <c r="E903" s="537"/>
    </row>
    <row r="904" spans="1:5">
      <c r="A904" s="536" t="s">
        <v>804</v>
      </c>
      <c r="B904" s="338"/>
      <c r="C904" s="533">
        <v>0</v>
      </c>
      <c r="D904" s="533">
        <v>0</v>
      </c>
      <c r="E904" s="537"/>
    </row>
    <row r="905" spans="1:5">
      <c r="A905" s="536" t="s">
        <v>805</v>
      </c>
      <c r="B905" s="338">
        <v>348</v>
      </c>
      <c r="C905" s="533">
        <v>0</v>
      </c>
      <c r="D905" s="533">
        <v>0</v>
      </c>
      <c r="E905" s="537"/>
    </row>
    <row r="906" spans="1:5">
      <c r="A906" s="536" t="s">
        <v>806</v>
      </c>
      <c r="B906" s="338"/>
      <c r="C906" s="533">
        <v>1040</v>
      </c>
      <c r="D906" s="533">
        <v>585</v>
      </c>
      <c r="E906" s="537"/>
    </row>
    <row r="907" spans="1:5">
      <c r="A907" s="536" t="s">
        <v>807</v>
      </c>
      <c r="B907" s="338"/>
      <c r="C907" s="533">
        <v>0</v>
      </c>
      <c r="D907" s="533">
        <v>0</v>
      </c>
      <c r="E907" s="537"/>
    </row>
    <row r="908" spans="1:5">
      <c r="A908" s="536" t="s">
        <v>808</v>
      </c>
      <c r="B908" s="338">
        <v>4594</v>
      </c>
      <c r="C908" s="533">
        <v>3776</v>
      </c>
      <c r="D908" s="533">
        <v>3776</v>
      </c>
      <c r="E908" s="537"/>
    </row>
    <row r="909" spans="1:5">
      <c r="A909" s="536" t="s">
        <v>809</v>
      </c>
      <c r="B909" s="533">
        <f>SUM(B910:B914)</f>
        <v>2246</v>
      </c>
      <c r="C909" s="533">
        <f>SUM(C910:C914)</f>
        <v>3562</v>
      </c>
      <c r="D909" s="533">
        <f>SUM(D910:D914)</f>
        <v>1847</v>
      </c>
      <c r="E909" s="537"/>
    </row>
    <row r="910" spans="1:5">
      <c r="A910" s="536" t="s">
        <v>810</v>
      </c>
      <c r="B910" s="338">
        <v>189</v>
      </c>
      <c r="C910" s="533">
        <v>0</v>
      </c>
      <c r="D910" s="533">
        <v>0</v>
      </c>
      <c r="E910" s="537"/>
    </row>
    <row r="911" spans="1:5">
      <c r="A911" s="536" t="s">
        <v>811</v>
      </c>
      <c r="B911" s="338">
        <v>1728</v>
      </c>
      <c r="C911" s="533">
        <v>3522</v>
      </c>
      <c r="D911" s="533">
        <v>1807</v>
      </c>
      <c r="E911" s="537"/>
    </row>
    <row r="912" spans="1:5">
      <c r="A912" s="536" t="s">
        <v>812</v>
      </c>
      <c r="B912" s="338">
        <v>256</v>
      </c>
      <c r="C912" s="533">
        <v>40</v>
      </c>
      <c r="D912" s="533">
        <v>40</v>
      </c>
      <c r="E912" s="537"/>
    </row>
    <row r="913" spans="1:5">
      <c r="A913" s="536" t="s">
        <v>813</v>
      </c>
      <c r="B913" s="338"/>
      <c r="C913" s="533">
        <v>0</v>
      </c>
      <c r="D913" s="533">
        <v>0</v>
      </c>
      <c r="E913" s="537"/>
    </row>
    <row r="914" spans="1:5">
      <c r="A914" s="536" t="s">
        <v>814</v>
      </c>
      <c r="B914" s="338">
        <v>73</v>
      </c>
      <c r="C914" s="533">
        <v>0</v>
      </c>
      <c r="D914" s="533">
        <v>0</v>
      </c>
      <c r="E914" s="537"/>
    </row>
    <row r="915" spans="1:5">
      <c r="A915" s="536" t="s">
        <v>815</v>
      </c>
      <c r="B915" s="533">
        <f>SUM(B916:B917)</f>
        <v>0</v>
      </c>
      <c r="C915" s="533">
        <f>SUM(C916:C917)</f>
        <v>1852</v>
      </c>
      <c r="D915" s="533">
        <f>SUM(D916:D917)</f>
        <v>1852</v>
      </c>
      <c r="E915" s="537"/>
    </row>
    <row r="916" spans="1:5">
      <c r="A916" s="536" t="s">
        <v>816</v>
      </c>
      <c r="B916" s="338"/>
      <c r="C916" s="533">
        <v>0</v>
      </c>
      <c r="D916" s="533">
        <v>0</v>
      </c>
      <c r="E916" s="537"/>
    </row>
    <row r="917" spans="1:5">
      <c r="A917" s="536" t="s">
        <v>817</v>
      </c>
      <c r="B917" s="338"/>
      <c r="C917" s="533">
        <v>1852</v>
      </c>
      <c r="D917" s="533">
        <v>1852</v>
      </c>
      <c r="E917" s="537"/>
    </row>
    <row r="918" spans="1:5">
      <c r="A918" s="536" t="s">
        <v>818</v>
      </c>
      <c r="B918" s="533">
        <f>SUM(B919:B920)</f>
        <v>2255</v>
      </c>
      <c r="C918" s="533">
        <f>SUM(C919:C920)</f>
        <v>12</v>
      </c>
      <c r="D918" s="533">
        <f>SUM(D919:D920)</f>
        <v>12</v>
      </c>
      <c r="E918" s="537"/>
    </row>
    <row r="919" spans="1:5">
      <c r="A919" s="536" t="s">
        <v>819</v>
      </c>
      <c r="B919" s="338"/>
      <c r="C919" s="533">
        <v>0</v>
      </c>
      <c r="D919" s="533">
        <v>0</v>
      </c>
      <c r="E919" s="537"/>
    </row>
    <row r="920" spans="1:5">
      <c r="A920" s="536" t="s">
        <v>820</v>
      </c>
      <c r="B920" s="338">
        <v>2255</v>
      </c>
      <c r="C920" s="533">
        <v>12</v>
      </c>
      <c r="D920" s="533">
        <v>12</v>
      </c>
      <c r="E920" s="537"/>
    </row>
    <row r="921" spans="1:5">
      <c r="A921" s="529" t="s">
        <v>821</v>
      </c>
      <c r="B921" s="530">
        <f>SUM(B922,B944,B954,B964,B971,B976)</f>
        <v>4182</v>
      </c>
      <c r="C921" s="530">
        <f>SUM(C922,C944,C954,C964,C971,C976)</f>
        <v>12107</v>
      </c>
      <c r="D921" s="530">
        <f>SUM(D922,D944,D954,D964,D971,D976)</f>
        <v>6793</v>
      </c>
      <c r="E921" s="537"/>
    </row>
    <row r="922" spans="1:5">
      <c r="A922" s="536" t="s">
        <v>822</v>
      </c>
      <c r="B922" s="533">
        <f>SUM(B923:B943)</f>
        <v>2678</v>
      </c>
      <c r="C922" s="533">
        <f>SUM(C923:C943)</f>
        <v>11458</v>
      </c>
      <c r="D922" s="533">
        <f>SUM(D923:D943)</f>
        <v>6435</v>
      </c>
      <c r="E922" s="537"/>
    </row>
    <row r="923" spans="1:5">
      <c r="A923" s="536" t="s">
        <v>125</v>
      </c>
      <c r="B923" s="338">
        <v>324</v>
      </c>
      <c r="C923" s="533">
        <v>2041</v>
      </c>
      <c r="D923" s="533">
        <v>2041</v>
      </c>
      <c r="E923" s="537"/>
    </row>
    <row r="924" spans="1:5">
      <c r="A924" s="536" t="s">
        <v>126</v>
      </c>
      <c r="B924" s="338"/>
      <c r="C924" s="533">
        <v>17</v>
      </c>
      <c r="D924" s="533">
        <v>17</v>
      </c>
      <c r="E924" s="537"/>
    </row>
    <row r="925" spans="1:5">
      <c r="A925" s="536" t="s">
        <v>127</v>
      </c>
      <c r="B925" s="338"/>
      <c r="C925" s="533">
        <v>0</v>
      </c>
      <c r="D925" s="533">
        <v>0</v>
      </c>
      <c r="E925" s="537"/>
    </row>
    <row r="926" spans="1:5">
      <c r="A926" s="536" t="s">
        <v>823</v>
      </c>
      <c r="B926" s="338">
        <v>260</v>
      </c>
      <c r="C926" s="533">
        <v>3895</v>
      </c>
      <c r="D926" s="533">
        <v>2594</v>
      </c>
      <c r="E926" s="537"/>
    </row>
    <row r="927" spans="1:5">
      <c r="A927" s="536" t="s">
        <v>824</v>
      </c>
      <c r="B927" s="338">
        <v>779</v>
      </c>
      <c r="C927" s="533">
        <v>3967</v>
      </c>
      <c r="D927" s="533">
        <v>976</v>
      </c>
      <c r="E927" s="537"/>
    </row>
    <row r="928" spans="1:5">
      <c r="A928" s="536" t="s">
        <v>825</v>
      </c>
      <c r="B928" s="338">
        <v>6</v>
      </c>
      <c r="C928" s="533">
        <v>0</v>
      </c>
      <c r="D928" s="533">
        <v>0</v>
      </c>
      <c r="E928" s="537"/>
    </row>
    <row r="929" spans="1:5">
      <c r="A929" s="536" t="s">
        <v>826</v>
      </c>
      <c r="B929" s="338">
        <v>107</v>
      </c>
      <c r="C929" s="533">
        <v>79</v>
      </c>
      <c r="D929" s="533">
        <v>79</v>
      </c>
      <c r="E929" s="537"/>
    </row>
    <row r="930" spans="1:5">
      <c r="A930" s="536" t="s">
        <v>827</v>
      </c>
      <c r="B930" s="338"/>
      <c r="C930" s="533">
        <v>0</v>
      </c>
      <c r="D930" s="533">
        <v>0</v>
      </c>
      <c r="E930" s="537"/>
    </row>
    <row r="931" spans="1:5">
      <c r="A931" s="536" t="s">
        <v>828</v>
      </c>
      <c r="B931" s="338">
        <v>804</v>
      </c>
      <c r="C931" s="533">
        <v>577</v>
      </c>
      <c r="D931" s="533">
        <v>577</v>
      </c>
      <c r="E931" s="537"/>
    </row>
    <row r="932" spans="1:5">
      <c r="A932" s="536" t="s">
        <v>829</v>
      </c>
      <c r="B932" s="338"/>
      <c r="C932" s="533">
        <v>0</v>
      </c>
      <c r="D932" s="533">
        <v>0</v>
      </c>
      <c r="E932" s="537"/>
    </row>
    <row r="933" spans="1:5">
      <c r="A933" s="536" t="s">
        <v>830</v>
      </c>
      <c r="B933" s="338"/>
      <c r="C933" s="533">
        <v>0</v>
      </c>
      <c r="D933" s="533">
        <v>0</v>
      </c>
      <c r="E933" s="537"/>
    </row>
    <row r="934" spans="1:5">
      <c r="A934" s="536" t="s">
        <v>831</v>
      </c>
      <c r="B934" s="338"/>
      <c r="C934" s="533">
        <v>0</v>
      </c>
      <c r="D934" s="533">
        <v>0</v>
      </c>
      <c r="E934" s="537"/>
    </row>
    <row r="935" spans="1:5">
      <c r="A935" s="536" t="s">
        <v>832</v>
      </c>
      <c r="B935" s="338"/>
      <c r="C935" s="533">
        <v>0</v>
      </c>
      <c r="D935" s="533">
        <v>0</v>
      </c>
      <c r="E935" s="537"/>
    </row>
    <row r="936" spans="1:5">
      <c r="A936" s="536" t="s">
        <v>833</v>
      </c>
      <c r="B936" s="338"/>
      <c r="C936" s="533">
        <v>0</v>
      </c>
      <c r="D936" s="533">
        <v>0</v>
      </c>
      <c r="E936" s="537"/>
    </row>
    <row r="937" spans="1:5">
      <c r="A937" s="536" t="s">
        <v>834</v>
      </c>
      <c r="B937" s="338"/>
      <c r="C937" s="533">
        <v>0</v>
      </c>
      <c r="D937" s="533">
        <v>0</v>
      </c>
      <c r="E937" s="537"/>
    </row>
    <row r="938" spans="1:5">
      <c r="A938" s="536" t="s">
        <v>835</v>
      </c>
      <c r="B938" s="338"/>
      <c r="C938" s="533">
        <v>0</v>
      </c>
      <c r="D938" s="533">
        <v>0</v>
      </c>
      <c r="E938" s="537"/>
    </row>
    <row r="939" spans="1:5">
      <c r="A939" s="536" t="s">
        <v>836</v>
      </c>
      <c r="B939" s="338">
        <v>19</v>
      </c>
      <c r="C939" s="533">
        <v>15</v>
      </c>
      <c r="D939" s="533">
        <v>15</v>
      </c>
      <c r="E939" s="537"/>
    </row>
    <row r="940" spans="1:5">
      <c r="A940" s="536" t="s">
        <v>837</v>
      </c>
      <c r="B940" s="338"/>
      <c r="C940" s="533">
        <v>0</v>
      </c>
      <c r="D940" s="533">
        <v>0</v>
      </c>
      <c r="E940" s="537"/>
    </row>
    <row r="941" spans="1:5">
      <c r="A941" s="536" t="s">
        <v>838</v>
      </c>
      <c r="B941" s="338">
        <v>31</v>
      </c>
      <c r="C941" s="533">
        <v>0</v>
      </c>
      <c r="D941" s="533">
        <v>0</v>
      </c>
      <c r="E941" s="537"/>
    </row>
    <row r="942" spans="1:5">
      <c r="A942" s="536" t="s">
        <v>839</v>
      </c>
      <c r="B942" s="338"/>
      <c r="C942" s="533">
        <v>0</v>
      </c>
      <c r="D942" s="533">
        <v>0</v>
      </c>
      <c r="E942" s="537"/>
    </row>
    <row r="943" spans="1:5">
      <c r="A943" s="536" t="s">
        <v>840</v>
      </c>
      <c r="B943" s="338">
        <v>348</v>
      </c>
      <c r="C943" s="533">
        <v>867</v>
      </c>
      <c r="D943" s="533">
        <v>136</v>
      </c>
      <c r="E943" s="537"/>
    </row>
    <row r="944" spans="1:5">
      <c r="A944" s="536" t="s">
        <v>841</v>
      </c>
      <c r="B944" s="533">
        <f>SUM(B945:B953)</f>
        <v>0</v>
      </c>
      <c r="C944" s="533">
        <f>SUM(C945:C953)</f>
        <v>50</v>
      </c>
      <c r="D944" s="533">
        <f>SUM(D945:D953)</f>
        <v>50</v>
      </c>
      <c r="E944" s="537"/>
    </row>
    <row r="945" spans="1:5">
      <c r="A945" s="536" t="s">
        <v>125</v>
      </c>
      <c r="B945" s="338"/>
      <c r="C945" s="533">
        <v>0</v>
      </c>
      <c r="D945" s="533">
        <v>0</v>
      </c>
      <c r="E945" s="537"/>
    </row>
    <row r="946" spans="1:5">
      <c r="A946" s="536" t="s">
        <v>126</v>
      </c>
      <c r="B946" s="338"/>
      <c r="C946" s="533">
        <v>50</v>
      </c>
      <c r="D946" s="533">
        <v>50</v>
      </c>
      <c r="E946" s="537"/>
    </row>
    <row r="947" spans="1:5">
      <c r="A947" s="536" t="s">
        <v>127</v>
      </c>
      <c r="B947" s="338"/>
      <c r="C947" s="533">
        <v>0</v>
      </c>
      <c r="D947" s="533">
        <v>0</v>
      </c>
      <c r="E947" s="537"/>
    </row>
    <row r="948" spans="1:5">
      <c r="A948" s="536" t="s">
        <v>842</v>
      </c>
      <c r="B948" s="338"/>
      <c r="C948" s="533">
        <v>0</v>
      </c>
      <c r="D948" s="533">
        <v>0</v>
      </c>
      <c r="E948" s="537"/>
    </row>
    <row r="949" spans="1:5">
      <c r="A949" s="536" t="s">
        <v>843</v>
      </c>
      <c r="B949" s="338"/>
      <c r="C949" s="533">
        <v>0</v>
      </c>
      <c r="D949" s="533">
        <v>0</v>
      </c>
      <c r="E949" s="537"/>
    </row>
    <row r="950" spans="1:5">
      <c r="A950" s="536" t="s">
        <v>844</v>
      </c>
      <c r="B950" s="338"/>
      <c r="C950" s="533">
        <v>0</v>
      </c>
      <c r="D950" s="533">
        <v>0</v>
      </c>
      <c r="E950" s="537"/>
    </row>
    <row r="951" spans="1:5">
      <c r="A951" s="536" t="s">
        <v>845</v>
      </c>
      <c r="B951" s="338"/>
      <c r="C951" s="533">
        <v>0</v>
      </c>
      <c r="D951" s="533">
        <v>0</v>
      </c>
      <c r="E951" s="537"/>
    </row>
    <row r="952" spans="1:5">
      <c r="A952" s="536" t="s">
        <v>846</v>
      </c>
      <c r="B952" s="338"/>
      <c r="C952" s="533">
        <v>0</v>
      </c>
      <c r="D952" s="533">
        <v>0</v>
      </c>
      <c r="E952" s="537"/>
    </row>
    <row r="953" spans="1:5">
      <c r="A953" s="536" t="s">
        <v>847</v>
      </c>
      <c r="B953" s="338"/>
      <c r="C953" s="533">
        <v>0</v>
      </c>
      <c r="D953" s="533">
        <v>0</v>
      </c>
      <c r="E953" s="537"/>
    </row>
    <row r="954" spans="1:5">
      <c r="A954" s="536" t="s">
        <v>848</v>
      </c>
      <c r="B954" s="533">
        <f>SUM(B955:B963)</f>
        <v>0</v>
      </c>
      <c r="C954" s="533">
        <f>SUM(C955:C963)</f>
        <v>0</v>
      </c>
      <c r="D954" s="533">
        <f>SUM(D955:D963)</f>
        <v>0</v>
      </c>
      <c r="E954" s="537"/>
    </row>
    <row r="955" spans="1:5">
      <c r="A955" s="536" t="s">
        <v>125</v>
      </c>
      <c r="B955" s="338"/>
      <c r="C955" s="533">
        <v>0</v>
      </c>
      <c r="D955" s="533">
        <v>0</v>
      </c>
      <c r="E955" s="537"/>
    </row>
    <row r="956" spans="1:5">
      <c r="A956" s="536" t="s">
        <v>126</v>
      </c>
      <c r="B956" s="338"/>
      <c r="C956" s="533">
        <v>0</v>
      </c>
      <c r="D956" s="533">
        <v>0</v>
      </c>
      <c r="E956" s="537"/>
    </row>
    <row r="957" spans="1:5">
      <c r="A957" s="536" t="s">
        <v>127</v>
      </c>
      <c r="B957" s="338"/>
      <c r="C957" s="533">
        <v>0</v>
      </c>
      <c r="D957" s="533">
        <v>0</v>
      </c>
      <c r="E957" s="537"/>
    </row>
    <row r="958" spans="1:5">
      <c r="A958" s="536" t="s">
        <v>849</v>
      </c>
      <c r="B958" s="338"/>
      <c r="C958" s="533">
        <v>0</v>
      </c>
      <c r="D958" s="533">
        <v>0</v>
      </c>
      <c r="E958" s="537"/>
    </row>
    <row r="959" spans="1:5">
      <c r="A959" s="536" t="s">
        <v>850</v>
      </c>
      <c r="B959" s="338"/>
      <c r="C959" s="533">
        <v>0</v>
      </c>
      <c r="D959" s="533">
        <v>0</v>
      </c>
      <c r="E959" s="537"/>
    </row>
    <row r="960" spans="1:5">
      <c r="A960" s="536" t="s">
        <v>851</v>
      </c>
      <c r="B960" s="338"/>
      <c r="C960" s="533">
        <v>0</v>
      </c>
      <c r="D960" s="533">
        <v>0</v>
      </c>
      <c r="E960" s="537"/>
    </row>
    <row r="961" spans="1:5">
      <c r="A961" s="536" t="s">
        <v>852</v>
      </c>
      <c r="B961" s="338"/>
      <c r="C961" s="533">
        <v>0</v>
      </c>
      <c r="D961" s="533">
        <v>0</v>
      </c>
      <c r="E961" s="537"/>
    </row>
    <row r="962" spans="1:5">
      <c r="A962" s="536" t="s">
        <v>853</v>
      </c>
      <c r="B962" s="338"/>
      <c r="C962" s="533">
        <v>0</v>
      </c>
      <c r="D962" s="533">
        <v>0</v>
      </c>
      <c r="E962" s="537"/>
    </row>
    <row r="963" spans="1:5">
      <c r="A963" s="536" t="s">
        <v>854</v>
      </c>
      <c r="B963" s="338"/>
      <c r="C963" s="533">
        <v>0</v>
      </c>
      <c r="D963" s="533">
        <v>0</v>
      </c>
      <c r="E963" s="537"/>
    </row>
    <row r="964" spans="1:5">
      <c r="A964" s="536" t="s">
        <v>855</v>
      </c>
      <c r="B964" s="533">
        <f>SUM(B965:B970)</f>
        <v>0</v>
      </c>
      <c r="C964" s="533">
        <f>SUM(C965:C970)</f>
        <v>0</v>
      </c>
      <c r="D964" s="533">
        <f>SUM(D965:D970)</f>
        <v>0</v>
      </c>
      <c r="E964" s="537"/>
    </row>
    <row r="965" spans="1:5">
      <c r="A965" s="536" t="s">
        <v>125</v>
      </c>
      <c r="B965" s="338"/>
      <c r="C965" s="533">
        <v>0</v>
      </c>
      <c r="D965" s="533">
        <v>0</v>
      </c>
      <c r="E965" s="537"/>
    </row>
    <row r="966" spans="1:5">
      <c r="A966" s="536" t="s">
        <v>126</v>
      </c>
      <c r="B966" s="338"/>
      <c r="C966" s="533">
        <v>0</v>
      </c>
      <c r="D966" s="533">
        <v>0</v>
      </c>
      <c r="E966" s="537"/>
    </row>
    <row r="967" spans="1:5">
      <c r="A967" s="536" t="s">
        <v>127</v>
      </c>
      <c r="B967" s="338"/>
      <c r="C967" s="533">
        <v>0</v>
      </c>
      <c r="D967" s="533">
        <v>0</v>
      </c>
      <c r="E967" s="537"/>
    </row>
    <row r="968" spans="1:5">
      <c r="A968" s="536" t="s">
        <v>846</v>
      </c>
      <c r="B968" s="338"/>
      <c r="C968" s="533">
        <v>0</v>
      </c>
      <c r="D968" s="533">
        <v>0</v>
      </c>
      <c r="E968" s="537"/>
    </row>
    <row r="969" spans="1:5">
      <c r="A969" s="536" t="s">
        <v>856</v>
      </c>
      <c r="B969" s="338"/>
      <c r="C969" s="533">
        <v>0</v>
      </c>
      <c r="D969" s="533">
        <v>0</v>
      </c>
      <c r="E969" s="537"/>
    </row>
    <row r="970" spans="1:5">
      <c r="A970" s="536" t="s">
        <v>857</v>
      </c>
      <c r="B970" s="338"/>
      <c r="C970" s="533">
        <v>0</v>
      </c>
      <c r="D970" s="533">
        <v>0</v>
      </c>
      <c r="E970" s="537"/>
    </row>
    <row r="971" spans="1:5">
      <c r="A971" s="536" t="s">
        <v>858</v>
      </c>
      <c r="B971" s="533">
        <f>SUM(B972:B975)</f>
        <v>1504</v>
      </c>
      <c r="C971" s="533">
        <f>SUM(C972:C975)</f>
        <v>0</v>
      </c>
      <c r="D971" s="533">
        <f>SUM(D972:D975)</f>
        <v>0</v>
      </c>
      <c r="E971" s="537"/>
    </row>
    <row r="972" spans="1:5">
      <c r="A972" s="536" t="s">
        <v>859</v>
      </c>
      <c r="B972" s="338">
        <f>1298+206</f>
        <v>1504</v>
      </c>
      <c r="C972" s="533">
        <v>0</v>
      </c>
      <c r="D972" s="533">
        <v>0</v>
      </c>
      <c r="E972" s="537"/>
    </row>
    <row r="973" spans="1:5">
      <c r="A973" s="536" t="s">
        <v>860</v>
      </c>
      <c r="B973" s="338"/>
      <c r="C973" s="533">
        <v>0</v>
      </c>
      <c r="D973" s="533">
        <v>0</v>
      </c>
      <c r="E973" s="537"/>
    </row>
    <row r="974" spans="1:5">
      <c r="A974" s="536" t="s">
        <v>861</v>
      </c>
      <c r="B974" s="338"/>
      <c r="C974" s="533">
        <v>0</v>
      </c>
      <c r="D974" s="533">
        <v>0</v>
      </c>
      <c r="E974" s="537"/>
    </row>
    <row r="975" spans="1:5">
      <c r="A975" s="536" t="s">
        <v>862</v>
      </c>
      <c r="B975" s="338"/>
      <c r="C975" s="533">
        <v>0</v>
      </c>
      <c r="D975" s="533">
        <v>0</v>
      </c>
      <c r="E975" s="537"/>
    </row>
    <row r="976" spans="1:5">
      <c r="A976" s="536" t="s">
        <v>863</v>
      </c>
      <c r="B976" s="533">
        <f>SUM(B977:B978)</f>
        <v>0</v>
      </c>
      <c r="C976" s="533">
        <f>SUM(C977:C978)</f>
        <v>599</v>
      </c>
      <c r="D976" s="533">
        <f>SUM(D977:D978)</f>
        <v>308</v>
      </c>
      <c r="E976" s="537"/>
    </row>
    <row r="977" spans="1:5">
      <c r="A977" s="536" t="s">
        <v>864</v>
      </c>
      <c r="B977" s="338"/>
      <c r="C977" s="533">
        <v>308</v>
      </c>
      <c r="D977" s="533">
        <v>308</v>
      </c>
      <c r="E977" s="537"/>
    </row>
    <row r="978" spans="1:5">
      <c r="A978" s="536" t="s">
        <v>865</v>
      </c>
      <c r="B978" s="338"/>
      <c r="C978" s="533">
        <v>291</v>
      </c>
      <c r="D978" s="533">
        <v>0</v>
      </c>
      <c r="E978" s="537"/>
    </row>
    <row r="979" spans="1:5">
      <c r="A979" s="529" t="s">
        <v>866</v>
      </c>
      <c r="B979" s="530">
        <f>SUM(B980,B990,B1006,B1011,B1022,B1029,B1037)</f>
        <v>5471</v>
      </c>
      <c r="C979" s="530">
        <f>SUM(C980,C990,C1006,C1011,C1022,C1029,C1037)</f>
        <v>3486</v>
      </c>
      <c r="D979" s="530">
        <f>SUM(D980,D990,D1006,D1011,D1022,D1029,D1037)</f>
        <v>3486</v>
      </c>
      <c r="E979" s="537"/>
    </row>
    <row r="980" spans="1:5">
      <c r="A980" s="536" t="s">
        <v>867</v>
      </c>
      <c r="B980" s="533">
        <f>SUM(B981:B989)</f>
        <v>0</v>
      </c>
      <c r="C980" s="533">
        <f>SUM(C981:C989)</f>
        <v>121</v>
      </c>
      <c r="D980" s="533">
        <f>SUM(D981:D989)</f>
        <v>121</v>
      </c>
      <c r="E980" s="537"/>
    </row>
    <row r="981" spans="1:5">
      <c r="A981" s="536" t="s">
        <v>125</v>
      </c>
      <c r="B981" s="335"/>
      <c r="C981" s="533">
        <v>75</v>
      </c>
      <c r="D981" s="533">
        <v>75</v>
      </c>
      <c r="E981" s="537"/>
    </row>
    <row r="982" spans="1:5">
      <c r="A982" s="536" t="s">
        <v>126</v>
      </c>
      <c r="B982" s="335"/>
      <c r="C982" s="533">
        <v>0</v>
      </c>
      <c r="D982" s="533">
        <v>0</v>
      </c>
      <c r="E982" s="537"/>
    </row>
    <row r="983" spans="1:5">
      <c r="A983" s="536" t="s">
        <v>127</v>
      </c>
      <c r="B983" s="335"/>
      <c r="C983" s="533">
        <v>0</v>
      </c>
      <c r="D983" s="533">
        <v>0</v>
      </c>
      <c r="E983" s="537"/>
    </row>
    <row r="984" spans="1:5">
      <c r="A984" s="536" t="s">
        <v>868</v>
      </c>
      <c r="B984" s="335"/>
      <c r="C984" s="533">
        <v>0</v>
      </c>
      <c r="D984" s="533">
        <v>0</v>
      </c>
      <c r="E984" s="537"/>
    </row>
    <row r="985" spans="1:5">
      <c r="A985" s="536" t="s">
        <v>869</v>
      </c>
      <c r="B985" s="335"/>
      <c r="C985" s="533">
        <v>16</v>
      </c>
      <c r="D985" s="533">
        <v>16</v>
      </c>
      <c r="E985" s="537"/>
    </row>
    <row r="986" spans="1:5">
      <c r="A986" s="536" t="s">
        <v>870</v>
      </c>
      <c r="B986" s="335"/>
      <c r="C986" s="533">
        <v>0</v>
      </c>
      <c r="D986" s="533">
        <v>0</v>
      </c>
      <c r="E986" s="537"/>
    </row>
    <row r="987" spans="1:5">
      <c r="A987" s="536" t="s">
        <v>871</v>
      </c>
      <c r="B987" s="335"/>
      <c r="C987" s="533">
        <v>0</v>
      </c>
      <c r="D987" s="533">
        <v>0</v>
      </c>
      <c r="E987" s="537"/>
    </row>
    <row r="988" spans="1:5">
      <c r="A988" s="536" t="s">
        <v>872</v>
      </c>
      <c r="B988" s="335"/>
      <c r="C988" s="533">
        <v>0</v>
      </c>
      <c r="D988" s="533">
        <v>0</v>
      </c>
      <c r="E988" s="537"/>
    </row>
    <row r="989" spans="1:5">
      <c r="A989" s="536" t="s">
        <v>873</v>
      </c>
      <c r="B989" s="335"/>
      <c r="C989" s="533">
        <v>30</v>
      </c>
      <c r="D989" s="533">
        <v>30</v>
      </c>
      <c r="E989" s="537"/>
    </row>
    <row r="990" spans="1:5">
      <c r="A990" s="536" t="s">
        <v>874</v>
      </c>
      <c r="B990" s="533">
        <f>SUM(B991:B1005)</f>
        <v>1145</v>
      </c>
      <c r="C990" s="533">
        <f>SUM(C991:C1005)</f>
        <v>0</v>
      </c>
      <c r="D990" s="533">
        <f>SUM(D991:D1005)</f>
        <v>0</v>
      </c>
      <c r="E990" s="537"/>
    </row>
    <row r="991" spans="1:5">
      <c r="A991" s="536" t="s">
        <v>125</v>
      </c>
      <c r="B991" s="338"/>
      <c r="C991" s="533">
        <v>0</v>
      </c>
      <c r="D991" s="533">
        <v>0</v>
      </c>
      <c r="E991" s="537"/>
    </row>
    <row r="992" spans="1:5">
      <c r="A992" s="536" t="s">
        <v>126</v>
      </c>
      <c r="B992" s="338"/>
      <c r="C992" s="533">
        <v>0</v>
      </c>
      <c r="D992" s="533">
        <v>0</v>
      </c>
      <c r="E992" s="537"/>
    </row>
    <row r="993" spans="1:5">
      <c r="A993" s="536" t="s">
        <v>127</v>
      </c>
      <c r="B993" s="338"/>
      <c r="C993" s="533">
        <v>0</v>
      </c>
      <c r="D993" s="533">
        <v>0</v>
      </c>
      <c r="E993" s="537"/>
    </row>
    <row r="994" spans="1:5">
      <c r="A994" s="536" t="s">
        <v>875</v>
      </c>
      <c r="B994" s="338"/>
      <c r="C994" s="533">
        <v>0</v>
      </c>
      <c r="D994" s="533">
        <v>0</v>
      </c>
      <c r="E994" s="537"/>
    </row>
    <row r="995" spans="1:5">
      <c r="A995" s="536" t="s">
        <v>876</v>
      </c>
      <c r="B995" s="338"/>
      <c r="C995" s="533">
        <v>0</v>
      </c>
      <c r="D995" s="533">
        <v>0</v>
      </c>
      <c r="E995" s="537"/>
    </row>
    <row r="996" spans="1:5">
      <c r="A996" s="536" t="s">
        <v>877</v>
      </c>
      <c r="B996" s="338"/>
      <c r="C996" s="533">
        <v>0</v>
      </c>
      <c r="D996" s="533">
        <v>0</v>
      </c>
      <c r="E996" s="537"/>
    </row>
    <row r="997" spans="1:5">
      <c r="A997" s="536" t="s">
        <v>878</v>
      </c>
      <c r="B997" s="338"/>
      <c r="C997" s="533">
        <v>0</v>
      </c>
      <c r="D997" s="533">
        <v>0</v>
      </c>
      <c r="E997" s="537"/>
    </row>
    <row r="998" spans="1:5">
      <c r="A998" s="536" t="s">
        <v>879</v>
      </c>
      <c r="B998" s="338"/>
      <c r="C998" s="533">
        <v>0</v>
      </c>
      <c r="D998" s="533">
        <v>0</v>
      </c>
      <c r="E998" s="537"/>
    </row>
    <row r="999" spans="1:5">
      <c r="A999" s="536" t="s">
        <v>880</v>
      </c>
      <c r="B999" s="338"/>
      <c r="C999" s="533">
        <v>0</v>
      </c>
      <c r="D999" s="533">
        <v>0</v>
      </c>
      <c r="E999" s="537"/>
    </row>
    <row r="1000" spans="1:5">
      <c r="A1000" s="536" t="s">
        <v>881</v>
      </c>
      <c r="B1000" s="338"/>
      <c r="C1000" s="533">
        <v>0</v>
      </c>
      <c r="D1000" s="533">
        <v>0</v>
      </c>
      <c r="E1000" s="537"/>
    </row>
    <row r="1001" spans="1:5">
      <c r="A1001" s="536" t="s">
        <v>882</v>
      </c>
      <c r="B1001" s="338"/>
      <c r="C1001" s="533">
        <v>0</v>
      </c>
      <c r="D1001" s="533">
        <v>0</v>
      </c>
      <c r="E1001" s="537"/>
    </row>
    <row r="1002" spans="1:5">
      <c r="A1002" s="536" t="s">
        <v>883</v>
      </c>
      <c r="B1002" s="338"/>
      <c r="C1002" s="533">
        <v>0</v>
      </c>
      <c r="D1002" s="533">
        <v>0</v>
      </c>
      <c r="E1002" s="537"/>
    </row>
    <row r="1003" spans="1:5">
      <c r="A1003" s="536" t="s">
        <v>884</v>
      </c>
      <c r="B1003" s="338"/>
      <c r="C1003" s="533">
        <v>0</v>
      </c>
      <c r="D1003" s="533">
        <v>0</v>
      </c>
      <c r="E1003" s="537"/>
    </row>
    <row r="1004" spans="1:5">
      <c r="A1004" s="536" t="s">
        <v>885</v>
      </c>
      <c r="B1004" s="338"/>
      <c r="C1004" s="533">
        <v>0</v>
      </c>
      <c r="D1004" s="533">
        <v>0</v>
      </c>
      <c r="E1004" s="537"/>
    </row>
    <row r="1005" spans="1:5">
      <c r="A1005" s="536" t="s">
        <v>886</v>
      </c>
      <c r="B1005" s="338">
        <v>1145</v>
      </c>
      <c r="C1005" s="533">
        <v>0</v>
      </c>
      <c r="D1005" s="533">
        <v>0</v>
      </c>
      <c r="E1005" s="537"/>
    </row>
    <row r="1006" spans="1:5">
      <c r="A1006" s="536" t="s">
        <v>887</v>
      </c>
      <c r="B1006" s="533">
        <f>SUM(B1007:B1010)</f>
        <v>0</v>
      </c>
      <c r="C1006" s="533">
        <f>SUM(C1007:C1010)</f>
        <v>0</v>
      </c>
      <c r="D1006" s="533">
        <f>SUM(D1007:D1010)</f>
        <v>0</v>
      </c>
      <c r="E1006" s="537"/>
    </row>
    <row r="1007" spans="1:5">
      <c r="A1007" s="536" t="s">
        <v>125</v>
      </c>
      <c r="B1007" s="338"/>
      <c r="C1007" s="533">
        <v>0</v>
      </c>
      <c r="D1007" s="533">
        <v>0</v>
      </c>
      <c r="E1007" s="537"/>
    </row>
    <row r="1008" spans="1:5">
      <c r="A1008" s="536" t="s">
        <v>126</v>
      </c>
      <c r="B1008" s="338"/>
      <c r="C1008" s="533">
        <v>0</v>
      </c>
      <c r="D1008" s="533">
        <v>0</v>
      </c>
      <c r="E1008" s="537"/>
    </row>
    <row r="1009" spans="1:5">
      <c r="A1009" s="536" t="s">
        <v>127</v>
      </c>
      <c r="B1009" s="338"/>
      <c r="C1009" s="533">
        <v>0</v>
      </c>
      <c r="D1009" s="533">
        <v>0</v>
      </c>
      <c r="E1009" s="537"/>
    </row>
    <row r="1010" spans="1:5">
      <c r="A1010" s="536" t="s">
        <v>888</v>
      </c>
      <c r="B1010" s="338"/>
      <c r="C1010" s="533">
        <v>0</v>
      </c>
      <c r="D1010" s="533">
        <v>0</v>
      </c>
      <c r="E1010" s="537"/>
    </row>
    <row r="1011" spans="1:5">
      <c r="A1011" s="536" t="s">
        <v>889</v>
      </c>
      <c r="B1011" s="533">
        <f>SUM(B1012:B1021)</f>
        <v>1536</v>
      </c>
      <c r="C1011" s="533">
        <f>SUM(C1012:C1021)</f>
        <v>962</v>
      </c>
      <c r="D1011" s="533">
        <f>SUM(D1012:D1021)</f>
        <v>962</v>
      </c>
      <c r="E1011" s="537"/>
    </row>
    <row r="1012" spans="1:5">
      <c r="A1012" s="536" t="s">
        <v>125</v>
      </c>
      <c r="B1012" s="338">
        <v>385</v>
      </c>
      <c r="C1012" s="533">
        <v>562</v>
      </c>
      <c r="D1012" s="533">
        <v>562</v>
      </c>
      <c r="E1012" s="537"/>
    </row>
    <row r="1013" spans="1:5">
      <c r="A1013" s="536" t="s">
        <v>126</v>
      </c>
      <c r="B1013" s="338">
        <v>24</v>
      </c>
      <c r="C1013" s="533">
        <v>127</v>
      </c>
      <c r="D1013" s="533">
        <v>127</v>
      </c>
      <c r="E1013" s="537"/>
    </row>
    <row r="1014" spans="1:5">
      <c r="A1014" s="536" t="s">
        <v>127</v>
      </c>
      <c r="B1014" s="338">
        <v>30</v>
      </c>
      <c r="C1014" s="533">
        <v>0</v>
      </c>
      <c r="D1014" s="533">
        <v>0</v>
      </c>
      <c r="E1014" s="537"/>
    </row>
    <row r="1015" spans="1:5">
      <c r="A1015" s="536" t="s">
        <v>890</v>
      </c>
      <c r="B1015" s="338"/>
      <c r="C1015" s="533">
        <v>0</v>
      </c>
      <c r="D1015" s="533">
        <v>0</v>
      </c>
      <c r="E1015" s="537"/>
    </row>
    <row r="1016" spans="1:5">
      <c r="A1016" s="536" t="s">
        <v>891</v>
      </c>
      <c r="B1016" s="338"/>
      <c r="C1016" s="533">
        <v>0</v>
      </c>
      <c r="D1016" s="533">
        <v>0</v>
      </c>
      <c r="E1016" s="537"/>
    </row>
    <row r="1017" spans="1:5">
      <c r="A1017" s="536" t="s">
        <v>892</v>
      </c>
      <c r="B1017" s="338"/>
      <c r="C1017" s="533">
        <v>0</v>
      </c>
      <c r="D1017" s="533">
        <v>0</v>
      </c>
      <c r="E1017" s="537"/>
    </row>
    <row r="1018" spans="1:5">
      <c r="A1018" s="536" t="s">
        <v>893</v>
      </c>
      <c r="B1018" s="338"/>
      <c r="C1018" s="533">
        <v>0</v>
      </c>
      <c r="D1018" s="533">
        <v>0</v>
      </c>
      <c r="E1018" s="537"/>
    </row>
    <row r="1019" spans="1:5">
      <c r="A1019" s="536" t="s">
        <v>894</v>
      </c>
      <c r="B1019" s="338">
        <v>376</v>
      </c>
      <c r="C1019" s="533">
        <v>0</v>
      </c>
      <c r="D1019" s="533">
        <v>0</v>
      </c>
      <c r="E1019" s="537"/>
    </row>
    <row r="1020" spans="1:5">
      <c r="A1020" s="536" t="s">
        <v>134</v>
      </c>
      <c r="B1020" s="338"/>
      <c r="C1020" s="533">
        <v>0</v>
      </c>
      <c r="D1020" s="533">
        <v>0</v>
      </c>
      <c r="E1020" s="537"/>
    </row>
    <row r="1021" spans="1:5">
      <c r="A1021" s="536" t="s">
        <v>895</v>
      </c>
      <c r="B1021" s="338">
        <v>721</v>
      </c>
      <c r="C1021" s="533">
        <v>273</v>
      </c>
      <c r="D1021" s="533">
        <v>273</v>
      </c>
      <c r="E1021" s="537"/>
    </row>
    <row r="1022" spans="1:5">
      <c r="A1022" s="536" t="s">
        <v>896</v>
      </c>
      <c r="B1022" s="533">
        <f>SUM(B1023:B1028)</f>
        <v>0</v>
      </c>
      <c r="C1022" s="533">
        <f>SUM(C1023:C1028)</f>
        <v>0</v>
      </c>
      <c r="D1022" s="533">
        <f>SUM(D1023:D1028)</f>
        <v>0</v>
      </c>
      <c r="E1022" s="537"/>
    </row>
    <row r="1023" spans="1:5">
      <c r="A1023" s="536" t="s">
        <v>125</v>
      </c>
      <c r="B1023" s="338"/>
      <c r="C1023" s="533">
        <v>0</v>
      </c>
      <c r="D1023" s="533">
        <v>0</v>
      </c>
      <c r="E1023" s="537"/>
    </row>
    <row r="1024" spans="1:5">
      <c r="A1024" s="536" t="s">
        <v>126</v>
      </c>
      <c r="B1024" s="338"/>
      <c r="C1024" s="533">
        <v>0</v>
      </c>
      <c r="D1024" s="533">
        <v>0</v>
      </c>
      <c r="E1024" s="537"/>
    </row>
    <row r="1025" spans="1:5">
      <c r="A1025" s="536" t="s">
        <v>127</v>
      </c>
      <c r="B1025" s="338"/>
      <c r="C1025" s="533">
        <v>0</v>
      </c>
      <c r="D1025" s="533">
        <v>0</v>
      </c>
      <c r="E1025" s="537"/>
    </row>
    <row r="1026" spans="1:5">
      <c r="A1026" s="536" t="s">
        <v>897</v>
      </c>
      <c r="B1026" s="338"/>
      <c r="C1026" s="533">
        <v>0</v>
      </c>
      <c r="D1026" s="533">
        <v>0</v>
      </c>
      <c r="E1026" s="537"/>
    </row>
    <row r="1027" spans="1:5">
      <c r="A1027" s="536" t="s">
        <v>898</v>
      </c>
      <c r="B1027" s="338"/>
      <c r="C1027" s="533">
        <v>0</v>
      </c>
      <c r="D1027" s="533">
        <v>0</v>
      </c>
      <c r="E1027" s="537"/>
    </row>
    <row r="1028" spans="1:5">
      <c r="A1028" s="536" t="s">
        <v>899</v>
      </c>
      <c r="B1028" s="338"/>
      <c r="C1028" s="533">
        <v>0</v>
      </c>
      <c r="D1028" s="533">
        <v>0</v>
      </c>
      <c r="E1028" s="537"/>
    </row>
    <row r="1029" spans="1:5">
      <c r="A1029" s="536" t="s">
        <v>900</v>
      </c>
      <c r="B1029" s="533">
        <f>SUM(B1030:B1036)</f>
        <v>2790</v>
      </c>
      <c r="C1029" s="533">
        <f>SUM(C1030:C1036)</f>
        <v>2403</v>
      </c>
      <c r="D1029" s="533">
        <f>SUM(D1030:D1036)</f>
        <v>2403</v>
      </c>
      <c r="E1029" s="537"/>
    </row>
    <row r="1030" spans="1:5">
      <c r="A1030" s="536" t="s">
        <v>125</v>
      </c>
      <c r="B1030" s="338">
        <v>415</v>
      </c>
      <c r="C1030" s="533">
        <v>1022</v>
      </c>
      <c r="D1030" s="533">
        <v>1022</v>
      </c>
      <c r="E1030" s="537"/>
    </row>
    <row r="1031" spans="1:5">
      <c r="A1031" s="536" t="s">
        <v>126</v>
      </c>
      <c r="B1031" s="338">
        <v>181</v>
      </c>
      <c r="C1031" s="533">
        <v>384</v>
      </c>
      <c r="D1031" s="533">
        <v>384</v>
      </c>
      <c r="E1031" s="537"/>
    </row>
    <row r="1032" spans="1:5">
      <c r="A1032" s="536" t="s">
        <v>127</v>
      </c>
      <c r="B1032" s="338"/>
      <c r="C1032" s="533">
        <v>0</v>
      </c>
      <c r="D1032" s="533">
        <v>0</v>
      </c>
      <c r="E1032" s="537"/>
    </row>
    <row r="1033" spans="1:5">
      <c r="A1033" s="536" t="s">
        <v>901</v>
      </c>
      <c r="B1033" s="338"/>
      <c r="C1033" s="533">
        <v>0</v>
      </c>
      <c r="D1033" s="533">
        <v>0</v>
      </c>
      <c r="E1033" s="537"/>
    </row>
    <row r="1034" spans="1:5">
      <c r="A1034" s="536" t="s">
        <v>902</v>
      </c>
      <c r="B1034" s="338">
        <v>382</v>
      </c>
      <c r="C1034" s="533">
        <v>0</v>
      </c>
      <c r="D1034" s="533">
        <v>0</v>
      </c>
      <c r="E1034" s="537"/>
    </row>
    <row r="1035" spans="1:5">
      <c r="A1035" s="536" t="s">
        <v>903</v>
      </c>
      <c r="B1035" s="338"/>
      <c r="C1035" s="533">
        <v>0</v>
      </c>
      <c r="D1035" s="533">
        <v>0</v>
      </c>
      <c r="E1035" s="537"/>
    </row>
    <row r="1036" spans="1:5">
      <c r="A1036" s="536" t="s">
        <v>904</v>
      </c>
      <c r="B1036" s="338">
        <v>1812</v>
      </c>
      <c r="C1036" s="533">
        <v>997</v>
      </c>
      <c r="D1036" s="533">
        <v>997</v>
      </c>
      <c r="E1036" s="537"/>
    </row>
    <row r="1037" spans="1:5">
      <c r="A1037" s="536" t="s">
        <v>905</v>
      </c>
      <c r="B1037" s="533">
        <f>SUM(B1038:B1042)</f>
        <v>0</v>
      </c>
      <c r="C1037" s="533">
        <f>SUM(C1038:C1042)</f>
        <v>0</v>
      </c>
      <c r="D1037" s="533">
        <f>SUM(D1038:D1042)</f>
        <v>0</v>
      </c>
      <c r="E1037" s="537"/>
    </row>
    <row r="1038" spans="1:5">
      <c r="A1038" s="536" t="s">
        <v>906</v>
      </c>
      <c r="B1038" s="338"/>
      <c r="C1038" s="533">
        <v>0</v>
      </c>
      <c r="D1038" s="533">
        <v>0</v>
      </c>
      <c r="E1038" s="537"/>
    </row>
    <row r="1039" spans="1:5">
      <c r="A1039" s="536" t="s">
        <v>907</v>
      </c>
      <c r="B1039" s="338"/>
      <c r="C1039" s="533">
        <v>0</v>
      </c>
      <c r="D1039" s="533">
        <v>0</v>
      </c>
      <c r="E1039" s="537"/>
    </row>
    <row r="1040" spans="1:5">
      <c r="A1040" s="536" t="s">
        <v>908</v>
      </c>
      <c r="B1040" s="338"/>
      <c r="C1040" s="533">
        <v>0</v>
      </c>
      <c r="D1040" s="533">
        <v>0</v>
      </c>
      <c r="E1040" s="537"/>
    </row>
    <row r="1041" spans="1:5">
      <c r="A1041" s="536" t="s">
        <v>909</v>
      </c>
      <c r="B1041" s="338"/>
      <c r="C1041" s="533">
        <v>0</v>
      </c>
      <c r="D1041" s="533">
        <v>0</v>
      </c>
      <c r="E1041" s="537"/>
    </row>
    <row r="1042" spans="1:5">
      <c r="A1042" s="536" t="s">
        <v>910</v>
      </c>
      <c r="B1042" s="338"/>
      <c r="C1042" s="533">
        <v>0</v>
      </c>
      <c r="D1042" s="533">
        <v>0</v>
      </c>
      <c r="E1042" s="537"/>
    </row>
    <row r="1043" spans="1:5">
      <c r="A1043" s="529" t="s">
        <v>911</v>
      </c>
      <c r="B1043" s="530">
        <f>SUM(B1044,B1054,B1060)</f>
        <v>1427</v>
      </c>
      <c r="C1043" s="530">
        <f>SUM(C1044,C1054,C1060)</f>
        <v>2539</v>
      </c>
      <c r="D1043" s="530">
        <f>SUM(D1044,D1054,D1060)</f>
        <v>2388</v>
      </c>
      <c r="E1043" s="537"/>
    </row>
    <row r="1044" spans="1:5">
      <c r="A1044" s="536" t="s">
        <v>912</v>
      </c>
      <c r="B1044" s="533">
        <f>SUM(B1045:B1053)</f>
        <v>1150</v>
      </c>
      <c r="C1044" s="533">
        <f>SUM(C1045:C1053)</f>
        <v>1729</v>
      </c>
      <c r="D1044" s="533">
        <f>SUM(D1045:D1053)</f>
        <v>1729</v>
      </c>
      <c r="E1044" s="537"/>
    </row>
    <row r="1045" spans="1:5">
      <c r="A1045" s="536" t="s">
        <v>125</v>
      </c>
      <c r="B1045" s="338">
        <v>197</v>
      </c>
      <c r="C1045" s="533">
        <v>357</v>
      </c>
      <c r="D1045" s="533">
        <v>357</v>
      </c>
      <c r="E1045" s="537"/>
    </row>
    <row r="1046" spans="1:5">
      <c r="A1046" s="536" t="s">
        <v>126</v>
      </c>
      <c r="B1046" s="338">
        <v>72</v>
      </c>
      <c r="C1046" s="533">
        <v>30</v>
      </c>
      <c r="D1046" s="533">
        <v>30</v>
      </c>
      <c r="E1046" s="537"/>
    </row>
    <row r="1047" spans="1:5">
      <c r="A1047" s="536" t="s">
        <v>127</v>
      </c>
      <c r="B1047" s="338"/>
      <c r="C1047" s="533">
        <v>0</v>
      </c>
      <c r="D1047" s="533">
        <v>0</v>
      </c>
      <c r="E1047" s="537"/>
    </row>
    <row r="1048" spans="1:5">
      <c r="A1048" s="536" t="s">
        <v>913</v>
      </c>
      <c r="B1048" s="338"/>
      <c r="C1048" s="533">
        <v>0</v>
      </c>
      <c r="D1048" s="533">
        <v>0</v>
      </c>
      <c r="E1048" s="537"/>
    </row>
    <row r="1049" spans="1:5">
      <c r="A1049" s="536" t="s">
        <v>914</v>
      </c>
      <c r="B1049" s="338"/>
      <c r="C1049" s="533">
        <v>0</v>
      </c>
      <c r="D1049" s="533">
        <v>0</v>
      </c>
      <c r="E1049" s="537"/>
    </row>
    <row r="1050" spans="1:5">
      <c r="A1050" s="536" t="s">
        <v>915</v>
      </c>
      <c r="B1050" s="338"/>
      <c r="C1050" s="533">
        <v>0</v>
      </c>
      <c r="D1050" s="533">
        <v>0</v>
      </c>
      <c r="E1050" s="537"/>
    </row>
    <row r="1051" spans="1:5">
      <c r="A1051" s="536" t="s">
        <v>916</v>
      </c>
      <c r="B1051" s="338"/>
      <c r="C1051" s="533">
        <v>0</v>
      </c>
      <c r="D1051" s="533">
        <v>0</v>
      </c>
      <c r="E1051" s="537"/>
    </row>
    <row r="1052" spans="1:5">
      <c r="A1052" s="536" t="s">
        <v>134</v>
      </c>
      <c r="B1052" s="338"/>
      <c r="C1052" s="533">
        <v>0</v>
      </c>
      <c r="D1052" s="533">
        <v>0</v>
      </c>
      <c r="E1052" s="537"/>
    </row>
    <row r="1053" spans="1:5">
      <c r="A1053" s="536" t="s">
        <v>917</v>
      </c>
      <c r="B1053" s="338">
        <v>881</v>
      </c>
      <c r="C1053" s="533">
        <v>1342</v>
      </c>
      <c r="D1053" s="533">
        <v>1342</v>
      </c>
      <c r="E1053" s="537"/>
    </row>
    <row r="1054" spans="1:5">
      <c r="A1054" s="536" t="s">
        <v>918</v>
      </c>
      <c r="B1054" s="533">
        <f>SUM(B1055:B1059)</f>
        <v>47</v>
      </c>
      <c r="C1054" s="533">
        <f>SUM(C1055:C1059)</f>
        <v>0</v>
      </c>
      <c r="D1054" s="533">
        <f>SUM(D1055:D1059)</f>
        <v>0</v>
      </c>
      <c r="E1054" s="537"/>
    </row>
    <row r="1055" spans="1:5">
      <c r="A1055" s="536" t="s">
        <v>125</v>
      </c>
      <c r="B1055" s="338"/>
      <c r="C1055" s="533">
        <v>0</v>
      </c>
      <c r="D1055" s="533">
        <v>0</v>
      </c>
      <c r="E1055" s="537"/>
    </row>
    <row r="1056" spans="1:5">
      <c r="A1056" s="536" t="s">
        <v>126</v>
      </c>
      <c r="B1056" s="338"/>
      <c r="C1056" s="533">
        <v>0</v>
      </c>
      <c r="D1056" s="533">
        <v>0</v>
      </c>
      <c r="E1056" s="537"/>
    </row>
    <row r="1057" spans="1:5">
      <c r="A1057" s="536" t="s">
        <v>127</v>
      </c>
      <c r="B1057" s="338"/>
      <c r="C1057" s="533">
        <v>0</v>
      </c>
      <c r="D1057" s="533">
        <v>0</v>
      </c>
      <c r="E1057" s="537"/>
    </row>
    <row r="1058" spans="1:5">
      <c r="A1058" s="536" t="s">
        <v>919</v>
      </c>
      <c r="B1058" s="338"/>
      <c r="C1058" s="533">
        <v>0</v>
      </c>
      <c r="D1058" s="533">
        <v>0</v>
      </c>
      <c r="E1058" s="537"/>
    </row>
    <row r="1059" spans="1:5">
      <c r="A1059" s="536" t="s">
        <v>920</v>
      </c>
      <c r="B1059" s="338">
        <v>47</v>
      </c>
      <c r="C1059" s="533">
        <v>0</v>
      </c>
      <c r="D1059" s="533">
        <v>0</v>
      </c>
      <c r="E1059" s="537"/>
    </row>
    <row r="1060" spans="1:5">
      <c r="A1060" s="536" t="s">
        <v>921</v>
      </c>
      <c r="B1060" s="533">
        <f>SUM(B1061:B1062)</f>
        <v>230</v>
      </c>
      <c r="C1060" s="533">
        <f>SUM(C1061:C1062)</f>
        <v>810</v>
      </c>
      <c r="D1060" s="533">
        <f>SUM(D1061:D1062)</f>
        <v>659</v>
      </c>
      <c r="E1060" s="537"/>
    </row>
    <row r="1061" spans="1:5">
      <c r="A1061" s="536" t="s">
        <v>922</v>
      </c>
      <c r="B1061" s="338"/>
      <c r="C1061" s="533">
        <v>0</v>
      </c>
      <c r="D1061" s="533">
        <v>0</v>
      </c>
      <c r="E1061" s="537"/>
    </row>
    <row r="1062" spans="1:5">
      <c r="A1062" s="536" t="s">
        <v>923</v>
      </c>
      <c r="B1062" s="338">
        <v>230</v>
      </c>
      <c r="C1062" s="533">
        <v>810</v>
      </c>
      <c r="D1062" s="533">
        <v>659</v>
      </c>
      <c r="E1062" s="537"/>
    </row>
    <row r="1063" spans="1:5">
      <c r="A1063" s="529" t="s">
        <v>924</v>
      </c>
      <c r="B1063" s="530">
        <f>SUM(B1064,B1071,B1081,B1087,B1090)</f>
        <v>522</v>
      </c>
      <c r="C1063" s="530">
        <f>SUM(C1064,C1071,C1081,C1087,C1090)</f>
        <v>1451</v>
      </c>
      <c r="D1063" s="530">
        <f>SUM(D1064,D1071,D1081,D1087,D1090)</f>
        <v>565</v>
      </c>
      <c r="E1063" s="537"/>
    </row>
    <row r="1064" spans="1:5">
      <c r="A1064" s="536" t="s">
        <v>925</v>
      </c>
      <c r="B1064" s="533">
        <f>SUM(B1065:B1070)</f>
        <v>189</v>
      </c>
      <c r="C1064" s="533">
        <f>SUM(C1065:C1070)</f>
        <v>251</v>
      </c>
      <c r="D1064" s="533">
        <f>SUM(D1065:D1070)</f>
        <v>251</v>
      </c>
      <c r="E1064" s="537"/>
    </row>
    <row r="1065" spans="1:5">
      <c r="A1065" s="536" t="s">
        <v>125</v>
      </c>
      <c r="B1065" s="338">
        <v>26</v>
      </c>
      <c r="C1065" s="533">
        <v>151</v>
      </c>
      <c r="D1065" s="533">
        <v>151</v>
      </c>
      <c r="E1065" s="537"/>
    </row>
    <row r="1066" spans="1:5">
      <c r="A1066" s="536" t="s">
        <v>126</v>
      </c>
      <c r="B1066" s="338">
        <v>83</v>
      </c>
      <c r="C1066" s="533">
        <v>48</v>
      </c>
      <c r="D1066" s="533">
        <v>48</v>
      </c>
      <c r="E1066" s="537"/>
    </row>
    <row r="1067" spans="1:5">
      <c r="A1067" s="536" t="s">
        <v>127</v>
      </c>
      <c r="B1067" s="338"/>
      <c r="C1067" s="533">
        <v>0</v>
      </c>
      <c r="D1067" s="533">
        <v>0</v>
      </c>
      <c r="E1067" s="537"/>
    </row>
    <row r="1068" spans="1:5">
      <c r="A1068" s="536" t="s">
        <v>926</v>
      </c>
      <c r="B1068" s="338"/>
      <c r="C1068" s="533">
        <v>0</v>
      </c>
      <c r="D1068" s="533">
        <v>0</v>
      </c>
      <c r="E1068" s="537"/>
    </row>
    <row r="1069" spans="1:5">
      <c r="A1069" s="536" t="s">
        <v>134</v>
      </c>
      <c r="B1069" s="338">
        <v>80</v>
      </c>
      <c r="C1069" s="533">
        <v>52</v>
      </c>
      <c r="D1069" s="533">
        <v>52</v>
      </c>
      <c r="E1069" s="537"/>
    </row>
    <row r="1070" spans="1:5">
      <c r="A1070" s="536" t="s">
        <v>927</v>
      </c>
      <c r="B1070" s="338"/>
      <c r="C1070" s="533">
        <v>0</v>
      </c>
      <c r="D1070" s="533">
        <v>0</v>
      </c>
      <c r="E1070" s="537"/>
    </row>
    <row r="1071" spans="1:5">
      <c r="A1071" s="536" t="s">
        <v>928</v>
      </c>
      <c r="B1071" s="533">
        <f>SUM(B1072:B1080)</f>
        <v>42</v>
      </c>
      <c r="C1071" s="533">
        <f>SUM(C1072:C1080)</f>
        <v>46</v>
      </c>
      <c r="D1071" s="533">
        <f>SUM(D1072:D1080)</f>
        <v>46</v>
      </c>
      <c r="E1071" s="537"/>
    </row>
    <row r="1072" spans="1:5">
      <c r="A1072" s="536" t="s">
        <v>929</v>
      </c>
      <c r="B1072" s="338"/>
      <c r="C1072" s="533">
        <v>0</v>
      </c>
      <c r="D1072" s="533">
        <v>0</v>
      </c>
      <c r="E1072" s="537"/>
    </row>
    <row r="1073" spans="1:5">
      <c r="A1073" s="536" t="s">
        <v>930</v>
      </c>
      <c r="B1073" s="338"/>
      <c r="C1073" s="533">
        <v>0</v>
      </c>
      <c r="D1073" s="533">
        <v>0</v>
      </c>
      <c r="E1073" s="537"/>
    </row>
    <row r="1074" spans="1:5">
      <c r="A1074" s="536" t="s">
        <v>931</v>
      </c>
      <c r="B1074" s="338"/>
      <c r="C1074" s="533">
        <v>0</v>
      </c>
      <c r="D1074" s="533">
        <v>0</v>
      </c>
      <c r="E1074" s="537"/>
    </row>
    <row r="1075" spans="1:5">
      <c r="A1075" s="536" t="s">
        <v>932</v>
      </c>
      <c r="B1075" s="338"/>
      <c r="C1075" s="533">
        <v>0</v>
      </c>
      <c r="D1075" s="533">
        <v>0</v>
      </c>
      <c r="E1075" s="537"/>
    </row>
    <row r="1076" spans="1:5">
      <c r="A1076" s="536" t="s">
        <v>933</v>
      </c>
      <c r="B1076" s="338">
        <v>28</v>
      </c>
      <c r="C1076" s="533">
        <v>0</v>
      </c>
      <c r="D1076" s="533">
        <v>0</v>
      </c>
      <c r="E1076" s="537"/>
    </row>
    <row r="1077" spans="1:5">
      <c r="A1077" s="536" t="s">
        <v>934</v>
      </c>
      <c r="B1077" s="338"/>
      <c r="C1077" s="533">
        <v>0</v>
      </c>
      <c r="D1077" s="533">
        <v>0</v>
      </c>
      <c r="E1077" s="537"/>
    </row>
    <row r="1078" spans="1:5">
      <c r="A1078" s="536" t="s">
        <v>935</v>
      </c>
      <c r="B1078" s="338"/>
      <c r="C1078" s="533">
        <v>0</v>
      </c>
      <c r="D1078" s="533">
        <v>0</v>
      </c>
      <c r="E1078" s="537"/>
    </row>
    <row r="1079" spans="1:5">
      <c r="A1079" s="536" t="s">
        <v>936</v>
      </c>
      <c r="B1079" s="338"/>
      <c r="C1079" s="533">
        <v>0</v>
      </c>
      <c r="D1079" s="533">
        <v>0</v>
      </c>
      <c r="E1079" s="537"/>
    </row>
    <row r="1080" spans="1:5">
      <c r="A1080" s="536" t="s">
        <v>937</v>
      </c>
      <c r="B1080" s="338">
        <v>14</v>
      </c>
      <c r="C1080" s="533">
        <v>46</v>
      </c>
      <c r="D1080" s="533">
        <v>46</v>
      </c>
      <c r="E1080" s="537"/>
    </row>
    <row r="1081" spans="1:5">
      <c r="A1081" s="536" t="s">
        <v>938</v>
      </c>
      <c r="B1081" s="533">
        <f>SUM(B1082:B1086)</f>
        <v>143</v>
      </c>
      <c r="C1081" s="533">
        <f>SUM(C1082:C1086)</f>
        <v>1150</v>
      </c>
      <c r="D1081" s="533">
        <f>SUM(D1082:D1086)</f>
        <v>264</v>
      </c>
      <c r="E1081" s="537"/>
    </row>
    <row r="1082" spans="1:5">
      <c r="A1082" s="536" t="s">
        <v>939</v>
      </c>
      <c r="B1082" s="338"/>
      <c r="C1082" s="533">
        <v>0</v>
      </c>
      <c r="D1082" s="533">
        <v>0</v>
      </c>
      <c r="E1082" s="537"/>
    </row>
    <row r="1083" spans="1:5">
      <c r="A1083" s="536" t="s">
        <v>940</v>
      </c>
      <c r="B1083" s="338"/>
      <c r="C1083" s="533">
        <v>0</v>
      </c>
      <c r="D1083" s="533">
        <v>0</v>
      </c>
      <c r="E1083" s="537"/>
    </row>
    <row r="1084" spans="1:5">
      <c r="A1084" s="536" t="s">
        <v>941</v>
      </c>
      <c r="B1084" s="338"/>
      <c r="C1084" s="533">
        <v>0</v>
      </c>
      <c r="D1084" s="533">
        <v>0</v>
      </c>
      <c r="E1084" s="537"/>
    </row>
    <row r="1085" spans="1:5">
      <c r="A1085" s="536" t="s">
        <v>942</v>
      </c>
      <c r="B1085" s="338"/>
      <c r="C1085" s="533">
        <v>0</v>
      </c>
      <c r="D1085" s="533">
        <v>0</v>
      </c>
      <c r="E1085" s="537"/>
    </row>
    <row r="1086" spans="1:5">
      <c r="A1086" s="536" t="s">
        <v>943</v>
      </c>
      <c r="B1086" s="338">
        <v>143</v>
      </c>
      <c r="C1086" s="533">
        <v>1150</v>
      </c>
      <c r="D1086" s="533">
        <v>264</v>
      </c>
      <c r="E1086" s="537"/>
    </row>
    <row r="1087" spans="1:5">
      <c r="A1087" s="536" t="s">
        <v>944</v>
      </c>
      <c r="B1087" s="533">
        <f>SUM(B1088:B1089)</f>
        <v>0</v>
      </c>
      <c r="C1087" s="533">
        <f>SUM(C1088:C1089)</f>
        <v>0</v>
      </c>
      <c r="D1087" s="533">
        <f>SUM(D1088:D1089)</f>
        <v>0</v>
      </c>
      <c r="E1087" s="537"/>
    </row>
    <row r="1088" spans="1:5">
      <c r="A1088" s="536" t="s">
        <v>945</v>
      </c>
      <c r="B1088" s="338"/>
      <c r="C1088" s="533">
        <v>0</v>
      </c>
      <c r="D1088" s="533">
        <v>0</v>
      </c>
      <c r="E1088" s="537"/>
    </row>
    <row r="1089" spans="1:5">
      <c r="A1089" s="536" t="s">
        <v>946</v>
      </c>
      <c r="B1089" s="338"/>
      <c r="C1089" s="533">
        <v>0</v>
      </c>
      <c r="D1089" s="533">
        <v>0</v>
      </c>
      <c r="E1089" s="537"/>
    </row>
    <row r="1090" spans="1:5">
      <c r="A1090" s="536" t="s">
        <v>947</v>
      </c>
      <c r="B1090" s="533">
        <f>SUM(B1091:B1092)</f>
        <v>148</v>
      </c>
      <c r="C1090" s="533">
        <f>SUM(C1091:C1092)</f>
        <v>4</v>
      </c>
      <c r="D1090" s="533">
        <f>SUM(D1091:D1092)</f>
        <v>4</v>
      </c>
      <c r="E1090" s="537"/>
    </row>
    <row r="1091" spans="1:5">
      <c r="A1091" s="536" t="s">
        <v>948</v>
      </c>
      <c r="B1091" s="338"/>
      <c r="C1091" s="533">
        <v>0</v>
      </c>
      <c r="D1091" s="533">
        <v>0</v>
      </c>
      <c r="E1091" s="537"/>
    </row>
    <row r="1092" spans="1:5">
      <c r="A1092" s="536" t="s">
        <v>949</v>
      </c>
      <c r="B1092" s="338">
        <v>148</v>
      </c>
      <c r="C1092" s="533">
        <v>4</v>
      </c>
      <c r="D1092" s="533">
        <v>4</v>
      </c>
      <c r="E1092" s="537"/>
    </row>
    <row r="1093" spans="1:5">
      <c r="A1093" s="529" t="s">
        <v>950</v>
      </c>
      <c r="B1093" s="530">
        <f>SUM(B1094:B1102)</f>
        <v>0</v>
      </c>
      <c r="C1093" s="530">
        <f>SUM(C1094:C1102)</f>
        <v>0</v>
      </c>
      <c r="D1093" s="530">
        <f>SUM(D1094:D1102)</f>
        <v>0</v>
      </c>
      <c r="E1093" s="537"/>
    </row>
    <row r="1094" spans="1:5">
      <c r="A1094" s="536" t="s">
        <v>951</v>
      </c>
      <c r="B1094" s="533"/>
      <c r="C1094" s="533"/>
      <c r="D1094" s="533"/>
      <c r="E1094" s="537"/>
    </row>
    <row r="1095" spans="1:5">
      <c r="A1095" s="536" t="s">
        <v>952</v>
      </c>
      <c r="B1095" s="533"/>
      <c r="C1095" s="533"/>
      <c r="D1095" s="533"/>
      <c r="E1095" s="537"/>
    </row>
    <row r="1096" spans="1:5">
      <c r="A1096" s="536" t="s">
        <v>953</v>
      </c>
      <c r="B1096" s="533"/>
      <c r="C1096" s="533"/>
      <c r="D1096" s="533"/>
      <c r="E1096" s="537"/>
    </row>
    <row r="1097" spans="1:5">
      <c r="A1097" s="536" t="s">
        <v>954</v>
      </c>
      <c r="B1097" s="533"/>
      <c r="C1097" s="533"/>
      <c r="D1097" s="533"/>
      <c r="E1097" s="537"/>
    </row>
    <row r="1098" spans="1:5">
      <c r="A1098" s="536" t="s">
        <v>955</v>
      </c>
      <c r="B1098" s="533"/>
      <c r="C1098" s="533"/>
      <c r="D1098" s="533"/>
      <c r="E1098" s="537"/>
    </row>
    <row r="1099" spans="1:5">
      <c r="A1099" s="536" t="s">
        <v>731</v>
      </c>
      <c r="B1099" s="533"/>
      <c r="C1099" s="533"/>
      <c r="D1099" s="533"/>
      <c r="E1099" s="537"/>
    </row>
    <row r="1100" spans="1:5">
      <c r="A1100" s="536" t="s">
        <v>956</v>
      </c>
      <c r="B1100" s="533"/>
      <c r="C1100" s="533"/>
      <c r="D1100" s="533"/>
      <c r="E1100" s="537"/>
    </row>
    <row r="1101" spans="1:5">
      <c r="A1101" s="536" t="s">
        <v>957</v>
      </c>
      <c r="B1101" s="533"/>
      <c r="C1101" s="533"/>
      <c r="D1101" s="533"/>
      <c r="E1101" s="537"/>
    </row>
    <row r="1102" spans="1:5">
      <c r="A1102" s="536" t="s">
        <v>958</v>
      </c>
      <c r="B1102" s="533"/>
      <c r="C1102" s="533"/>
      <c r="D1102" s="533"/>
      <c r="E1102" s="537"/>
    </row>
    <row r="1103" spans="1:5">
      <c r="A1103" s="529" t="s">
        <v>959</v>
      </c>
      <c r="B1103" s="530">
        <f>SUM(B1104,B1131,B1146)</f>
        <v>1608</v>
      </c>
      <c r="C1103" s="530">
        <f>SUM(C1104,C1131,C1146)</f>
        <v>7093</v>
      </c>
      <c r="D1103" s="530">
        <f>SUM(D1104,D1131,D1146)</f>
        <v>3750</v>
      </c>
      <c r="E1103" s="537"/>
    </row>
    <row r="1104" spans="1:5">
      <c r="A1104" s="536" t="s">
        <v>960</v>
      </c>
      <c r="B1104" s="533">
        <f>SUM(B1105:B1130)</f>
        <v>1526</v>
      </c>
      <c r="C1104" s="533">
        <f>SUM(C1105:C1130)</f>
        <v>7001</v>
      </c>
      <c r="D1104" s="533">
        <f>SUM(D1105:D1130)</f>
        <v>3658</v>
      </c>
      <c r="E1104" s="537"/>
    </row>
    <row r="1105" spans="1:5">
      <c r="A1105" s="536" t="s">
        <v>125</v>
      </c>
      <c r="B1105" s="338">
        <v>519</v>
      </c>
      <c r="C1105" s="533">
        <v>1239</v>
      </c>
      <c r="D1105" s="533">
        <v>1239</v>
      </c>
      <c r="E1105" s="537"/>
    </row>
    <row r="1106" spans="1:5">
      <c r="A1106" s="536" t="s">
        <v>126</v>
      </c>
      <c r="B1106" s="338">
        <v>17</v>
      </c>
      <c r="C1106" s="533">
        <v>7</v>
      </c>
      <c r="D1106" s="533">
        <v>7</v>
      </c>
      <c r="E1106" s="537"/>
    </row>
    <row r="1107" spans="1:5">
      <c r="A1107" s="536" t="s">
        <v>127</v>
      </c>
      <c r="B1107" s="338"/>
      <c r="C1107" s="533">
        <v>0</v>
      </c>
      <c r="D1107" s="533">
        <v>0</v>
      </c>
      <c r="E1107" s="537"/>
    </row>
    <row r="1108" spans="1:5">
      <c r="A1108" s="536" t="s">
        <v>961</v>
      </c>
      <c r="B1108" s="338">
        <v>28</v>
      </c>
      <c r="C1108" s="533">
        <v>8</v>
      </c>
      <c r="D1108" s="533">
        <v>8</v>
      </c>
      <c r="E1108" s="537"/>
    </row>
    <row r="1109" spans="1:5">
      <c r="A1109" s="536" t="s">
        <v>962</v>
      </c>
      <c r="B1109" s="338">
        <v>34</v>
      </c>
      <c r="C1109" s="533">
        <v>3783</v>
      </c>
      <c r="D1109" s="533">
        <v>440</v>
      </c>
      <c r="E1109" s="537"/>
    </row>
    <row r="1110" spans="1:5">
      <c r="A1110" s="536" t="s">
        <v>963</v>
      </c>
      <c r="B1110" s="338"/>
      <c r="C1110" s="533">
        <v>0</v>
      </c>
      <c r="D1110" s="533">
        <v>0</v>
      </c>
      <c r="E1110" s="537"/>
    </row>
    <row r="1111" spans="1:5">
      <c r="A1111" s="536" t="s">
        <v>964</v>
      </c>
      <c r="B1111" s="338">
        <v>83</v>
      </c>
      <c r="C1111" s="533">
        <v>11</v>
      </c>
      <c r="D1111" s="533">
        <v>11</v>
      </c>
      <c r="E1111" s="537"/>
    </row>
    <row r="1112" spans="1:5">
      <c r="A1112" s="536" t="s">
        <v>965</v>
      </c>
      <c r="B1112" s="338">
        <v>10</v>
      </c>
      <c r="C1112" s="533">
        <v>5</v>
      </c>
      <c r="D1112" s="533">
        <v>5</v>
      </c>
      <c r="E1112" s="537"/>
    </row>
    <row r="1113" spans="1:5">
      <c r="A1113" s="536" t="s">
        <v>966</v>
      </c>
      <c r="B1113" s="338"/>
      <c r="C1113" s="533">
        <v>0</v>
      </c>
      <c r="D1113" s="533">
        <v>0</v>
      </c>
      <c r="E1113" s="537"/>
    </row>
    <row r="1114" spans="1:5">
      <c r="A1114" s="536" t="s">
        <v>967</v>
      </c>
      <c r="B1114" s="338">
        <v>41</v>
      </c>
      <c r="C1114" s="533">
        <v>4</v>
      </c>
      <c r="D1114" s="533">
        <v>4</v>
      </c>
      <c r="E1114" s="537"/>
    </row>
    <row r="1115" spans="1:5">
      <c r="A1115" s="536" t="s">
        <v>968</v>
      </c>
      <c r="B1115" s="338"/>
      <c r="C1115" s="533">
        <v>0</v>
      </c>
      <c r="D1115" s="533">
        <v>0</v>
      </c>
      <c r="E1115" s="537"/>
    </row>
    <row r="1116" spans="1:5">
      <c r="A1116" s="536" t="s">
        <v>969</v>
      </c>
      <c r="B1116" s="338"/>
      <c r="C1116" s="533">
        <v>0</v>
      </c>
      <c r="D1116" s="533">
        <v>0</v>
      </c>
      <c r="E1116" s="537"/>
    </row>
    <row r="1117" spans="1:5">
      <c r="A1117" s="536" t="s">
        <v>970</v>
      </c>
      <c r="B1117" s="338"/>
      <c r="C1117" s="533">
        <v>0</v>
      </c>
      <c r="D1117" s="533">
        <v>0</v>
      </c>
      <c r="E1117" s="537"/>
    </row>
    <row r="1118" spans="1:5">
      <c r="A1118" s="536" t="s">
        <v>971</v>
      </c>
      <c r="B1118" s="338"/>
      <c r="C1118" s="533">
        <v>0</v>
      </c>
      <c r="D1118" s="533">
        <v>0</v>
      </c>
      <c r="E1118" s="537"/>
    </row>
    <row r="1119" spans="1:5">
      <c r="A1119" s="536" t="s">
        <v>972</v>
      </c>
      <c r="B1119" s="338"/>
      <c r="C1119" s="533">
        <v>0</v>
      </c>
      <c r="D1119" s="533">
        <v>0</v>
      </c>
      <c r="E1119" s="537"/>
    </row>
    <row r="1120" spans="1:5">
      <c r="A1120" s="536" t="s">
        <v>973</v>
      </c>
      <c r="B1120" s="338"/>
      <c r="C1120" s="533">
        <v>0</v>
      </c>
      <c r="D1120" s="533">
        <v>0</v>
      </c>
      <c r="E1120" s="537"/>
    </row>
    <row r="1121" spans="1:5">
      <c r="A1121" s="536" t="s">
        <v>974</v>
      </c>
      <c r="B1121" s="338"/>
      <c r="C1121" s="533">
        <v>0</v>
      </c>
      <c r="D1121" s="533">
        <v>0</v>
      </c>
      <c r="E1121" s="537"/>
    </row>
    <row r="1122" spans="1:5">
      <c r="A1122" s="536" t="s">
        <v>975</v>
      </c>
      <c r="B1122" s="338"/>
      <c r="C1122" s="533">
        <v>0</v>
      </c>
      <c r="D1122" s="533">
        <v>0</v>
      </c>
      <c r="E1122" s="537"/>
    </row>
    <row r="1123" spans="1:5">
      <c r="A1123" s="536" t="s">
        <v>976</v>
      </c>
      <c r="B1123" s="338"/>
      <c r="C1123" s="533">
        <v>0</v>
      </c>
      <c r="D1123" s="533">
        <v>0</v>
      </c>
      <c r="E1123" s="537"/>
    </row>
    <row r="1124" spans="1:5">
      <c r="A1124" s="536" t="s">
        <v>977</v>
      </c>
      <c r="B1124" s="338"/>
      <c r="C1124" s="533">
        <v>0</v>
      </c>
      <c r="D1124" s="533">
        <v>0</v>
      </c>
      <c r="E1124" s="537"/>
    </row>
    <row r="1125" spans="1:5">
      <c r="A1125" s="536" t="s">
        <v>978</v>
      </c>
      <c r="B1125" s="338"/>
      <c r="C1125" s="533">
        <v>0</v>
      </c>
      <c r="D1125" s="533">
        <v>0</v>
      </c>
      <c r="E1125" s="537"/>
    </row>
    <row r="1126" spans="1:5">
      <c r="A1126" s="536" t="s">
        <v>979</v>
      </c>
      <c r="B1126" s="338"/>
      <c r="C1126" s="533">
        <v>0</v>
      </c>
      <c r="D1126" s="533">
        <v>0</v>
      </c>
      <c r="E1126" s="537"/>
    </row>
    <row r="1127" spans="1:5">
      <c r="A1127" s="536" t="s">
        <v>980</v>
      </c>
      <c r="B1127" s="338"/>
      <c r="C1127" s="533">
        <v>0</v>
      </c>
      <c r="D1127" s="533">
        <v>0</v>
      </c>
      <c r="E1127" s="537"/>
    </row>
    <row r="1128" spans="1:5">
      <c r="A1128" s="536" t="s">
        <v>981</v>
      </c>
      <c r="B1128" s="338"/>
      <c r="C1128" s="533">
        <v>0</v>
      </c>
      <c r="D1128" s="533">
        <v>0</v>
      </c>
      <c r="E1128" s="537"/>
    </row>
    <row r="1129" spans="1:5">
      <c r="A1129" s="536" t="s">
        <v>134</v>
      </c>
      <c r="B1129" s="338">
        <v>537</v>
      </c>
      <c r="C1129" s="533">
        <v>1695</v>
      </c>
      <c r="D1129" s="533">
        <v>1695</v>
      </c>
      <c r="E1129" s="537"/>
    </row>
    <row r="1130" spans="1:5">
      <c r="A1130" s="536" t="s">
        <v>982</v>
      </c>
      <c r="B1130" s="338">
        <v>257</v>
      </c>
      <c r="C1130" s="533">
        <v>249</v>
      </c>
      <c r="D1130" s="533">
        <v>249</v>
      </c>
      <c r="E1130" s="537"/>
    </row>
    <row r="1131" spans="1:5">
      <c r="A1131" s="536" t="s">
        <v>983</v>
      </c>
      <c r="B1131" s="533">
        <f>SUM(B1132:B1145)</f>
        <v>82</v>
      </c>
      <c r="C1131" s="533">
        <f>SUM(C1132:C1145)</f>
        <v>92</v>
      </c>
      <c r="D1131" s="533">
        <f>SUM(D1132:D1145)</f>
        <v>92</v>
      </c>
      <c r="E1131" s="537"/>
    </row>
    <row r="1132" spans="1:5">
      <c r="A1132" s="536" t="s">
        <v>125</v>
      </c>
      <c r="B1132" s="338"/>
      <c r="C1132" s="533">
        <v>52</v>
      </c>
      <c r="D1132" s="533">
        <v>52</v>
      </c>
      <c r="E1132" s="537"/>
    </row>
    <row r="1133" spans="1:5">
      <c r="A1133" s="536" t="s">
        <v>126</v>
      </c>
      <c r="B1133" s="338"/>
      <c r="C1133" s="533">
        <v>0</v>
      </c>
      <c r="D1133" s="533">
        <v>0</v>
      </c>
      <c r="E1133" s="537"/>
    </row>
    <row r="1134" spans="1:5">
      <c r="A1134" s="536" t="s">
        <v>127</v>
      </c>
      <c r="B1134" s="338"/>
      <c r="C1134" s="533">
        <v>0</v>
      </c>
      <c r="D1134" s="533">
        <v>0</v>
      </c>
      <c r="E1134" s="537"/>
    </row>
    <row r="1135" spans="1:5">
      <c r="A1135" s="536" t="s">
        <v>984</v>
      </c>
      <c r="B1135" s="338"/>
      <c r="C1135" s="533">
        <v>0</v>
      </c>
      <c r="D1135" s="533">
        <v>0</v>
      </c>
      <c r="E1135" s="537"/>
    </row>
    <row r="1136" spans="1:5">
      <c r="A1136" s="536" t="s">
        <v>985</v>
      </c>
      <c r="B1136" s="338"/>
      <c r="C1136" s="533">
        <v>0</v>
      </c>
      <c r="D1136" s="533">
        <v>0</v>
      </c>
      <c r="E1136" s="537"/>
    </row>
    <row r="1137" spans="1:5">
      <c r="A1137" s="536" t="s">
        <v>986</v>
      </c>
      <c r="B1137" s="338">
        <v>3</v>
      </c>
      <c r="C1137" s="533">
        <v>0</v>
      </c>
      <c r="D1137" s="533">
        <v>0</v>
      </c>
      <c r="E1137" s="537"/>
    </row>
    <row r="1138" spans="1:5">
      <c r="A1138" s="536" t="s">
        <v>987</v>
      </c>
      <c r="B1138" s="338"/>
      <c r="C1138" s="533">
        <v>0</v>
      </c>
      <c r="D1138" s="533">
        <v>0</v>
      </c>
      <c r="E1138" s="537"/>
    </row>
    <row r="1139" spans="1:5">
      <c r="A1139" s="536" t="s">
        <v>988</v>
      </c>
      <c r="B1139" s="338">
        <v>69</v>
      </c>
      <c r="C1139" s="533">
        <v>0</v>
      </c>
      <c r="D1139" s="533">
        <v>0</v>
      </c>
      <c r="E1139" s="537"/>
    </row>
    <row r="1140" spans="1:5">
      <c r="A1140" s="536" t="s">
        <v>989</v>
      </c>
      <c r="B1140" s="338">
        <v>10</v>
      </c>
      <c r="C1140" s="533">
        <v>12</v>
      </c>
      <c r="D1140" s="533">
        <v>12</v>
      </c>
      <c r="E1140" s="537"/>
    </row>
    <row r="1141" spans="1:5">
      <c r="A1141" s="536" t="s">
        <v>990</v>
      </c>
      <c r="B1141" s="338"/>
      <c r="C1141" s="533">
        <v>0</v>
      </c>
      <c r="D1141" s="533">
        <v>0</v>
      </c>
      <c r="E1141" s="537"/>
    </row>
    <row r="1142" spans="1:5">
      <c r="A1142" s="536" t="s">
        <v>991</v>
      </c>
      <c r="B1142" s="338"/>
      <c r="C1142" s="533">
        <v>0</v>
      </c>
      <c r="D1142" s="533">
        <v>0</v>
      </c>
      <c r="E1142" s="537"/>
    </row>
    <row r="1143" spans="1:5">
      <c r="A1143" s="536" t="s">
        <v>992</v>
      </c>
      <c r="B1143" s="338"/>
      <c r="C1143" s="533">
        <v>0</v>
      </c>
      <c r="D1143" s="533">
        <v>0</v>
      </c>
      <c r="E1143" s="537"/>
    </row>
    <row r="1144" spans="1:5">
      <c r="A1144" s="536" t="s">
        <v>993</v>
      </c>
      <c r="B1144" s="338"/>
      <c r="C1144" s="533">
        <v>0</v>
      </c>
      <c r="D1144" s="533">
        <v>0</v>
      </c>
      <c r="E1144" s="537"/>
    </row>
    <row r="1145" spans="1:5">
      <c r="A1145" s="536" t="s">
        <v>994</v>
      </c>
      <c r="B1145" s="338"/>
      <c r="C1145" s="533">
        <v>28</v>
      </c>
      <c r="D1145" s="533">
        <v>28</v>
      </c>
      <c r="E1145" s="537"/>
    </row>
    <row r="1146" spans="1:5">
      <c r="A1146" s="536" t="s">
        <v>995</v>
      </c>
      <c r="B1146" s="533">
        <f>B1147</f>
        <v>0</v>
      </c>
      <c r="C1146" s="533">
        <f>C1147</f>
        <v>0</v>
      </c>
      <c r="D1146" s="533">
        <f>D1147</f>
        <v>0</v>
      </c>
      <c r="E1146" s="537"/>
    </row>
    <row r="1147" spans="1:5">
      <c r="A1147" s="536" t="s">
        <v>996</v>
      </c>
      <c r="B1147" s="338"/>
      <c r="C1147" s="533">
        <v>0</v>
      </c>
      <c r="D1147" s="533">
        <v>0</v>
      </c>
      <c r="E1147" s="537"/>
    </row>
    <row r="1148" spans="1:5">
      <c r="A1148" s="529" t="s">
        <v>997</v>
      </c>
      <c r="B1148" s="530">
        <f>SUM(B1149,B1161,B1165,)</f>
        <v>8152</v>
      </c>
      <c r="C1148" s="530">
        <f>SUM(C1149,C1161,C1165,)</f>
        <v>17432</v>
      </c>
      <c r="D1148" s="530">
        <f>SUM(D1149,D1161,D1165,)</f>
        <v>15526</v>
      </c>
      <c r="E1148" s="537"/>
    </row>
    <row r="1149" spans="1:5">
      <c r="A1149" s="536" t="s">
        <v>998</v>
      </c>
      <c r="B1149" s="533">
        <f>SUM(B1150:B1160)</f>
        <v>3619</v>
      </c>
      <c r="C1149" s="533">
        <f>SUM(C1150:C1160)</f>
        <v>12083</v>
      </c>
      <c r="D1149" s="533">
        <f>SUM(D1150:D1160)</f>
        <v>10177</v>
      </c>
      <c r="E1149" s="537"/>
    </row>
    <row r="1150" spans="1:5">
      <c r="A1150" s="536" t="s">
        <v>999</v>
      </c>
      <c r="B1150" s="338"/>
      <c r="C1150" s="533">
        <v>0</v>
      </c>
      <c r="D1150" s="533">
        <v>0</v>
      </c>
      <c r="E1150" s="537"/>
    </row>
    <row r="1151" spans="1:5">
      <c r="A1151" s="536" t="s">
        <v>1000</v>
      </c>
      <c r="B1151" s="338"/>
      <c r="C1151" s="533">
        <v>0</v>
      </c>
      <c r="D1151" s="533">
        <v>0</v>
      </c>
      <c r="E1151" s="537"/>
    </row>
    <row r="1152" spans="1:5">
      <c r="A1152" s="536" t="s">
        <v>1001</v>
      </c>
      <c r="B1152" s="338">
        <v>102</v>
      </c>
      <c r="C1152" s="533">
        <v>0</v>
      </c>
      <c r="D1152" s="533">
        <v>0</v>
      </c>
      <c r="E1152" s="537"/>
    </row>
    <row r="1153" spans="1:5">
      <c r="A1153" s="536" t="s">
        <v>1002</v>
      </c>
      <c r="B1153" s="338"/>
      <c r="C1153" s="533">
        <v>0</v>
      </c>
      <c r="D1153" s="533">
        <v>0</v>
      </c>
      <c r="E1153" s="537"/>
    </row>
    <row r="1154" spans="1:5">
      <c r="A1154" s="536" t="s">
        <v>1003</v>
      </c>
      <c r="B1154" s="338">
        <v>2600</v>
      </c>
      <c r="C1154" s="533">
        <v>76</v>
      </c>
      <c r="D1154" s="533">
        <v>0</v>
      </c>
      <c r="E1154" s="537"/>
    </row>
    <row r="1155" spans="1:5">
      <c r="A1155" s="536" t="s">
        <v>1004</v>
      </c>
      <c r="B1155" s="338"/>
      <c r="C1155" s="533">
        <v>470</v>
      </c>
      <c r="D1155" s="533">
        <v>96</v>
      </c>
      <c r="E1155" s="537"/>
    </row>
    <row r="1156" spans="1:5">
      <c r="A1156" s="536" t="s">
        <v>1005</v>
      </c>
      <c r="B1156" s="338">
        <v>44</v>
      </c>
      <c r="C1156" s="533">
        <v>14</v>
      </c>
      <c r="D1156" s="533">
        <v>14</v>
      </c>
      <c r="E1156" s="537"/>
    </row>
    <row r="1157" spans="1:5">
      <c r="A1157" s="536" t="s">
        <v>1006</v>
      </c>
      <c r="B1157" s="338"/>
      <c r="C1157" s="533">
        <v>11523</v>
      </c>
      <c r="D1157" s="533">
        <v>10067</v>
      </c>
      <c r="E1157" s="537"/>
    </row>
    <row r="1158" spans="1:5">
      <c r="A1158" s="536" t="s">
        <v>1007</v>
      </c>
      <c r="B1158" s="338"/>
      <c r="C1158" s="533">
        <v>0</v>
      </c>
      <c r="D1158" s="533">
        <v>0</v>
      </c>
      <c r="E1158" s="537"/>
    </row>
    <row r="1159" spans="1:5">
      <c r="A1159" s="536" t="s">
        <v>1008</v>
      </c>
      <c r="B1159" s="338"/>
      <c r="C1159" s="533">
        <v>0</v>
      </c>
      <c r="D1159" s="533">
        <v>0</v>
      </c>
      <c r="E1159" s="537"/>
    </row>
    <row r="1160" spans="1:5">
      <c r="A1160" s="536" t="s">
        <v>1009</v>
      </c>
      <c r="B1160" s="338">
        <v>873</v>
      </c>
      <c r="C1160" s="533">
        <v>0</v>
      </c>
      <c r="D1160" s="533">
        <v>0</v>
      </c>
      <c r="E1160" s="537"/>
    </row>
    <row r="1161" spans="1:5">
      <c r="A1161" s="536" t="s">
        <v>1010</v>
      </c>
      <c r="B1161" s="533">
        <f>SUM(B1162:B1164)</f>
        <v>4533</v>
      </c>
      <c r="C1161" s="533">
        <f>SUM(C1162:C1164)</f>
        <v>5349</v>
      </c>
      <c r="D1161" s="533">
        <f>SUM(D1162:D1164)</f>
        <v>5349</v>
      </c>
      <c r="E1161" s="537"/>
    </row>
    <row r="1162" spans="1:5">
      <c r="A1162" s="536" t="s">
        <v>1011</v>
      </c>
      <c r="B1162" s="338">
        <v>4533</v>
      </c>
      <c r="C1162" s="533">
        <v>5349</v>
      </c>
      <c r="D1162" s="533">
        <v>5349</v>
      </c>
      <c r="E1162" s="537"/>
    </row>
    <row r="1163" spans="1:5">
      <c r="A1163" s="536" t="s">
        <v>1012</v>
      </c>
      <c r="B1163" s="338"/>
      <c r="C1163" s="533">
        <v>0</v>
      </c>
      <c r="D1163" s="533">
        <v>0</v>
      </c>
      <c r="E1163" s="537"/>
    </row>
    <row r="1164" spans="1:5">
      <c r="A1164" s="536" t="s">
        <v>1013</v>
      </c>
      <c r="B1164" s="338"/>
      <c r="C1164" s="533">
        <v>0</v>
      </c>
      <c r="D1164" s="533">
        <v>0</v>
      </c>
      <c r="E1164" s="537"/>
    </row>
    <row r="1165" spans="1:5">
      <c r="A1165" s="536" t="s">
        <v>1014</v>
      </c>
      <c r="B1165" s="533">
        <f>SUM(B1166:B1168)</f>
        <v>0</v>
      </c>
      <c r="C1165" s="533">
        <f>SUM(C1166:C1168)</f>
        <v>0</v>
      </c>
      <c r="D1165" s="533">
        <f>SUM(D1166:D1168)</f>
        <v>0</v>
      </c>
      <c r="E1165" s="537"/>
    </row>
    <row r="1166" spans="1:5">
      <c r="A1166" s="536" t="s">
        <v>1015</v>
      </c>
      <c r="B1166" s="338"/>
      <c r="C1166" s="533">
        <v>0</v>
      </c>
      <c r="D1166" s="533">
        <v>0</v>
      </c>
      <c r="E1166" s="537"/>
    </row>
    <row r="1167" spans="1:5">
      <c r="A1167" s="536" t="s">
        <v>1016</v>
      </c>
      <c r="B1167" s="338"/>
      <c r="C1167" s="533">
        <v>0</v>
      </c>
      <c r="D1167" s="533">
        <v>0</v>
      </c>
      <c r="E1167" s="537"/>
    </row>
    <row r="1168" spans="1:5">
      <c r="A1168" s="536" t="s">
        <v>1017</v>
      </c>
      <c r="B1168" s="338"/>
      <c r="C1168" s="533">
        <v>0</v>
      </c>
      <c r="D1168" s="533">
        <v>0</v>
      </c>
      <c r="E1168" s="537"/>
    </row>
    <row r="1169" spans="1:5">
      <c r="A1169" s="529" t="s">
        <v>1018</v>
      </c>
      <c r="B1169" s="530">
        <f>SUM(B1170,B1188,B1194,B1200)</f>
        <v>720</v>
      </c>
      <c r="C1169" s="530">
        <f>SUM(C1170,C1188,C1194,C1200)</f>
        <v>3760</v>
      </c>
      <c r="D1169" s="530">
        <f>SUM(D1170,D1188,D1194,D1200)</f>
        <v>3285</v>
      </c>
      <c r="E1169" s="537"/>
    </row>
    <row r="1170" spans="1:5">
      <c r="A1170" s="536" t="s">
        <v>1019</v>
      </c>
      <c r="B1170" s="533">
        <f>SUM(B1171:B1187)</f>
        <v>323</v>
      </c>
      <c r="C1170" s="533">
        <f>SUM(C1171:C1187)</f>
        <v>3560</v>
      </c>
      <c r="D1170" s="533">
        <f>SUM(D1171:D1187)</f>
        <v>3085</v>
      </c>
      <c r="E1170" s="537"/>
    </row>
    <row r="1171" spans="1:5">
      <c r="A1171" s="536" t="s">
        <v>125</v>
      </c>
      <c r="B1171" s="338">
        <v>185</v>
      </c>
      <c r="C1171" s="533">
        <v>313</v>
      </c>
      <c r="D1171" s="533">
        <v>313</v>
      </c>
      <c r="E1171" s="537"/>
    </row>
    <row r="1172" spans="1:5">
      <c r="A1172" s="536" t="s">
        <v>126</v>
      </c>
      <c r="B1172" s="338">
        <v>2</v>
      </c>
      <c r="C1172" s="533">
        <v>5</v>
      </c>
      <c r="D1172" s="533">
        <v>5</v>
      </c>
      <c r="E1172" s="537"/>
    </row>
    <row r="1173" spans="1:5">
      <c r="A1173" s="536" t="s">
        <v>127</v>
      </c>
      <c r="B1173" s="338"/>
      <c r="C1173" s="533">
        <v>0</v>
      </c>
      <c r="D1173" s="533">
        <v>0</v>
      </c>
      <c r="E1173" s="537"/>
    </row>
    <row r="1174" spans="1:5">
      <c r="A1174" s="536" t="s">
        <v>1020</v>
      </c>
      <c r="B1174" s="338"/>
      <c r="C1174" s="533">
        <v>0</v>
      </c>
      <c r="D1174" s="533">
        <v>0</v>
      </c>
      <c r="E1174" s="537"/>
    </row>
    <row r="1175" spans="1:5">
      <c r="A1175" s="536" t="s">
        <v>1021</v>
      </c>
      <c r="B1175" s="338">
        <v>2</v>
      </c>
      <c r="C1175" s="533">
        <v>13</v>
      </c>
      <c r="D1175" s="533">
        <v>13</v>
      </c>
      <c r="E1175" s="537"/>
    </row>
    <row r="1176" spans="1:5">
      <c r="A1176" s="536" t="s">
        <v>1022</v>
      </c>
      <c r="B1176" s="338">
        <v>2</v>
      </c>
      <c r="C1176" s="533">
        <v>0</v>
      </c>
      <c r="D1176" s="533">
        <v>0</v>
      </c>
      <c r="E1176" s="537"/>
    </row>
    <row r="1177" spans="1:5">
      <c r="A1177" s="536" t="s">
        <v>1023</v>
      </c>
      <c r="B1177" s="338"/>
      <c r="C1177" s="533">
        <v>0</v>
      </c>
      <c r="D1177" s="533">
        <v>0</v>
      </c>
      <c r="E1177" s="537"/>
    </row>
    <row r="1178" spans="1:5">
      <c r="A1178" s="536" t="s">
        <v>1024</v>
      </c>
      <c r="B1178" s="338"/>
      <c r="C1178" s="533">
        <v>0</v>
      </c>
      <c r="D1178" s="533">
        <v>0</v>
      </c>
      <c r="E1178" s="537"/>
    </row>
    <row r="1179" spans="1:5">
      <c r="A1179" s="536" t="s">
        <v>1025</v>
      </c>
      <c r="B1179" s="338"/>
      <c r="C1179" s="533">
        <v>0</v>
      </c>
      <c r="D1179" s="533">
        <v>0</v>
      </c>
      <c r="E1179" s="537"/>
    </row>
    <row r="1180" spans="1:5">
      <c r="A1180" s="536" t="s">
        <v>1026</v>
      </c>
      <c r="B1180" s="338"/>
      <c r="C1180" s="533">
        <v>0</v>
      </c>
      <c r="D1180" s="533">
        <v>0</v>
      </c>
      <c r="E1180" s="537"/>
    </row>
    <row r="1181" spans="1:5">
      <c r="A1181" s="536" t="s">
        <v>1027</v>
      </c>
      <c r="B1181" s="338">
        <v>68</v>
      </c>
      <c r="C1181" s="533">
        <v>0</v>
      </c>
      <c r="D1181" s="533">
        <v>0</v>
      </c>
      <c r="E1181" s="537"/>
    </row>
    <row r="1182" spans="1:5">
      <c r="A1182" s="536" t="s">
        <v>1028</v>
      </c>
      <c r="B1182" s="338">
        <v>6</v>
      </c>
      <c r="C1182" s="533">
        <v>0</v>
      </c>
      <c r="D1182" s="533">
        <v>0</v>
      </c>
      <c r="E1182" s="537"/>
    </row>
    <row r="1183" spans="1:5">
      <c r="A1183" s="536" t="s">
        <v>1029</v>
      </c>
      <c r="B1183" s="338"/>
      <c r="C1183" s="533">
        <v>0</v>
      </c>
      <c r="D1183" s="533">
        <v>0</v>
      </c>
      <c r="E1183" s="537"/>
    </row>
    <row r="1184" spans="1:5">
      <c r="A1184" s="536" t="s">
        <v>1030</v>
      </c>
      <c r="B1184" s="338"/>
      <c r="C1184" s="533">
        <v>0</v>
      </c>
      <c r="D1184" s="533">
        <v>0</v>
      </c>
      <c r="E1184" s="537"/>
    </row>
    <row r="1185" spans="1:5">
      <c r="A1185" s="536" t="s">
        <v>1031</v>
      </c>
      <c r="B1185" s="338"/>
      <c r="C1185" s="533">
        <v>0</v>
      </c>
      <c r="D1185" s="533">
        <v>0</v>
      </c>
      <c r="E1185" s="537"/>
    </row>
    <row r="1186" spans="1:5">
      <c r="A1186" s="536" t="s">
        <v>134</v>
      </c>
      <c r="B1186" s="338"/>
      <c r="C1186" s="533">
        <v>0</v>
      </c>
      <c r="D1186" s="533">
        <v>0</v>
      </c>
      <c r="E1186" s="537"/>
    </row>
    <row r="1187" spans="1:5">
      <c r="A1187" s="536" t="s">
        <v>1032</v>
      </c>
      <c r="B1187" s="338">
        <v>58</v>
      </c>
      <c r="C1187" s="533">
        <v>3229</v>
      </c>
      <c r="D1187" s="533">
        <v>2754</v>
      </c>
      <c r="E1187" s="537"/>
    </row>
    <row r="1188" spans="1:5">
      <c r="A1188" s="536" t="s">
        <v>1033</v>
      </c>
      <c r="B1188" s="533">
        <f>SUM(B1189:B1193)</f>
        <v>0</v>
      </c>
      <c r="C1188" s="533">
        <f>SUM(C1189:C1193)</f>
        <v>0</v>
      </c>
      <c r="D1188" s="533">
        <f>SUM(D1189:D1193)</f>
        <v>0</v>
      </c>
      <c r="E1188" s="537"/>
    </row>
    <row r="1189" spans="1:5">
      <c r="A1189" s="536" t="s">
        <v>1034</v>
      </c>
      <c r="B1189" s="338"/>
      <c r="C1189" s="533">
        <v>0</v>
      </c>
      <c r="D1189" s="533">
        <v>0</v>
      </c>
      <c r="E1189" s="537"/>
    </row>
    <row r="1190" spans="1:5">
      <c r="A1190" s="536" t="s">
        <v>1035</v>
      </c>
      <c r="B1190" s="338"/>
      <c r="C1190" s="533">
        <v>0</v>
      </c>
      <c r="D1190" s="533">
        <v>0</v>
      </c>
      <c r="E1190" s="537"/>
    </row>
    <row r="1191" spans="1:5">
      <c r="A1191" s="536" t="s">
        <v>1036</v>
      </c>
      <c r="B1191" s="338"/>
      <c r="C1191" s="533">
        <v>0</v>
      </c>
      <c r="D1191" s="533">
        <v>0</v>
      </c>
      <c r="E1191" s="537"/>
    </row>
    <row r="1192" spans="1:5">
      <c r="A1192" s="536" t="s">
        <v>1037</v>
      </c>
      <c r="B1192" s="338"/>
      <c r="C1192" s="533">
        <v>0</v>
      </c>
      <c r="D1192" s="533">
        <v>0</v>
      </c>
      <c r="E1192" s="537"/>
    </row>
    <row r="1193" spans="1:5">
      <c r="A1193" s="536" t="s">
        <v>1038</v>
      </c>
      <c r="B1193" s="338"/>
      <c r="C1193" s="533">
        <v>0</v>
      </c>
      <c r="D1193" s="533">
        <v>0</v>
      </c>
      <c r="E1193" s="537"/>
    </row>
    <row r="1194" spans="1:5">
      <c r="A1194" s="536" t="s">
        <v>1039</v>
      </c>
      <c r="B1194" s="533">
        <f>SUM(B1195:B1199)</f>
        <v>397</v>
      </c>
      <c r="C1194" s="533">
        <f>SUM(C1195:C1199)</f>
        <v>0</v>
      </c>
      <c r="D1194" s="533">
        <f>SUM(D1195:D1199)</f>
        <v>0</v>
      </c>
      <c r="E1194" s="537"/>
    </row>
    <row r="1195" spans="1:5">
      <c r="A1195" s="536" t="s">
        <v>1040</v>
      </c>
      <c r="B1195" s="338"/>
      <c r="C1195" s="533">
        <v>0</v>
      </c>
      <c r="D1195" s="533">
        <v>0</v>
      </c>
      <c r="E1195" s="537"/>
    </row>
    <row r="1196" spans="1:5">
      <c r="A1196" s="536" t="s">
        <v>1041</v>
      </c>
      <c r="B1196" s="338"/>
      <c r="C1196" s="533">
        <v>0</v>
      </c>
      <c r="D1196" s="533">
        <v>0</v>
      </c>
      <c r="E1196" s="537"/>
    </row>
    <row r="1197" spans="1:5">
      <c r="A1197" s="536" t="s">
        <v>1042</v>
      </c>
      <c r="B1197" s="338">
        <v>154</v>
      </c>
      <c r="C1197" s="533">
        <v>0</v>
      </c>
      <c r="D1197" s="533">
        <v>0</v>
      </c>
      <c r="E1197" s="537"/>
    </row>
    <row r="1198" spans="1:5">
      <c r="A1198" s="536" t="s">
        <v>1043</v>
      </c>
      <c r="B1198" s="338"/>
      <c r="C1198" s="533">
        <v>0</v>
      </c>
      <c r="D1198" s="533">
        <v>0</v>
      </c>
      <c r="E1198" s="537"/>
    </row>
    <row r="1199" spans="1:5">
      <c r="A1199" s="536" t="s">
        <v>1044</v>
      </c>
      <c r="B1199" s="338">
        <v>243</v>
      </c>
      <c r="C1199" s="533">
        <v>0</v>
      </c>
      <c r="D1199" s="533">
        <v>0</v>
      </c>
      <c r="E1199" s="537"/>
    </row>
    <row r="1200" spans="1:5">
      <c r="A1200" s="536" t="s">
        <v>1045</v>
      </c>
      <c r="B1200" s="533">
        <f>SUM(B1201:B1212)</f>
        <v>0</v>
      </c>
      <c r="C1200" s="533">
        <f>SUM(C1201:C1212)</f>
        <v>200</v>
      </c>
      <c r="D1200" s="533">
        <f>SUM(D1201:D1212)</f>
        <v>200</v>
      </c>
      <c r="E1200" s="537"/>
    </row>
    <row r="1201" spans="1:5">
      <c r="A1201" s="536" t="s">
        <v>1046</v>
      </c>
      <c r="B1201" s="338"/>
      <c r="C1201" s="533">
        <v>0</v>
      </c>
      <c r="D1201" s="533">
        <v>0</v>
      </c>
      <c r="E1201" s="537"/>
    </row>
    <row r="1202" spans="1:5">
      <c r="A1202" s="536" t="s">
        <v>1047</v>
      </c>
      <c r="B1202" s="338"/>
      <c r="C1202" s="533">
        <v>0</v>
      </c>
      <c r="D1202" s="533">
        <v>0</v>
      </c>
      <c r="E1202" s="537"/>
    </row>
    <row r="1203" spans="1:5">
      <c r="A1203" s="536" t="s">
        <v>1048</v>
      </c>
      <c r="B1203" s="338"/>
      <c r="C1203" s="533">
        <v>0</v>
      </c>
      <c r="D1203" s="533">
        <v>0</v>
      </c>
      <c r="E1203" s="537"/>
    </row>
    <row r="1204" spans="1:5">
      <c r="A1204" s="536" t="s">
        <v>1049</v>
      </c>
      <c r="B1204" s="338"/>
      <c r="C1204" s="533">
        <v>0</v>
      </c>
      <c r="D1204" s="533">
        <v>0</v>
      </c>
      <c r="E1204" s="537"/>
    </row>
    <row r="1205" spans="1:5">
      <c r="A1205" s="536" t="s">
        <v>1050</v>
      </c>
      <c r="B1205" s="338"/>
      <c r="C1205" s="533">
        <v>0</v>
      </c>
      <c r="D1205" s="533">
        <v>0</v>
      </c>
      <c r="E1205" s="537"/>
    </row>
    <row r="1206" spans="1:5">
      <c r="A1206" s="536" t="s">
        <v>1051</v>
      </c>
      <c r="B1206" s="338"/>
      <c r="C1206" s="533">
        <v>0</v>
      </c>
      <c r="D1206" s="533">
        <v>0</v>
      </c>
      <c r="E1206" s="537"/>
    </row>
    <row r="1207" spans="1:5">
      <c r="A1207" s="536" t="s">
        <v>1052</v>
      </c>
      <c r="B1207" s="338"/>
      <c r="C1207" s="533">
        <v>0</v>
      </c>
      <c r="D1207" s="533">
        <v>0</v>
      </c>
      <c r="E1207" s="537"/>
    </row>
    <row r="1208" spans="1:5">
      <c r="A1208" s="536" t="s">
        <v>1053</v>
      </c>
      <c r="B1208" s="338"/>
      <c r="C1208" s="533">
        <v>0</v>
      </c>
      <c r="D1208" s="533">
        <v>0</v>
      </c>
      <c r="E1208" s="537"/>
    </row>
    <row r="1209" spans="1:5">
      <c r="A1209" s="536" t="s">
        <v>1054</v>
      </c>
      <c r="B1209" s="338"/>
      <c r="C1209" s="533">
        <v>0</v>
      </c>
      <c r="D1209" s="533">
        <v>0</v>
      </c>
      <c r="E1209" s="537"/>
    </row>
    <row r="1210" spans="1:5">
      <c r="A1210" s="536" t="s">
        <v>1055</v>
      </c>
      <c r="B1210" s="338"/>
      <c r="C1210" s="533">
        <v>0</v>
      </c>
      <c r="D1210" s="533">
        <v>0</v>
      </c>
      <c r="E1210" s="537"/>
    </row>
    <row r="1211" spans="1:5">
      <c r="A1211" s="536" t="s">
        <v>1056</v>
      </c>
      <c r="B1211" s="338"/>
      <c r="C1211" s="533">
        <v>200</v>
      </c>
      <c r="D1211" s="533">
        <v>200</v>
      </c>
      <c r="E1211" s="537"/>
    </row>
    <row r="1212" spans="1:5">
      <c r="A1212" s="536" t="s">
        <v>1057</v>
      </c>
      <c r="B1212" s="338"/>
      <c r="C1212" s="533">
        <v>0</v>
      </c>
      <c r="D1212" s="533">
        <v>0</v>
      </c>
      <c r="E1212" s="537"/>
    </row>
    <row r="1213" spans="1:5">
      <c r="A1213" s="529" t="s">
        <v>1058</v>
      </c>
      <c r="B1213" s="530">
        <f>SUM(B1214,B1225,B1232,B1240,B1253,B1257,B1261)</f>
        <v>22542</v>
      </c>
      <c r="C1213" s="530">
        <f>SUM(C1214,C1225,C1232,C1240,C1253,C1257,C1261)</f>
        <v>61032</v>
      </c>
      <c r="D1213" s="530">
        <f>SUM(D1214,D1225,D1232,D1240,D1253,D1257,D1261)</f>
        <v>41571</v>
      </c>
      <c r="E1213" s="537"/>
    </row>
    <row r="1214" spans="1:5">
      <c r="A1214" s="536" t="s">
        <v>1059</v>
      </c>
      <c r="B1214" s="533">
        <f>SUM(B1215:B1224)</f>
        <v>1707</v>
      </c>
      <c r="C1214" s="533">
        <f>SUM(C1215:C1224)</f>
        <v>2037</v>
      </c>
      <c r="D1214" s="533">
        <f>SUM(D1215:D1224)</f>
        <v>2037</v>
      </c>
      <c r="E1214" s="537"/>
    </row>
    <row r="1215" spans="1:5">
      <c r="A1215" s="536" t="s">
        <v>125</v>
      </c>
      <c r="B1215" s="338">
        <v>669</v>
      </c>
      <c r="C1215" s="533">
        <v>1387</v>
      </c>
      <c r="D1215" s="533">
        <v>1387</v>
      </c>
      <c r="E1215" s="537"/>
    </row>
    <row r="1216" spans="1:5">
      <c r="A1216" s="536" t="s">
        <v>126</v>
      </c>
      <c r="B1216" s="338">
        <v>234</v>
      </c>
      <c r="C1216" s="533">
        <v>44</v>
      </c>
      <c r="D1216" s="533">
        <v>44</v>
      </c>
      <c r="E1216" s="537"/>
    </row>
    <row r="1217" spans="1:5">
      <c r="A1217" s="536" t="s">
        <v>127</v>
      </c>
      <c r="B1217" s="338"/>
      <c r="C1217" s="533">
        <v>0</v>
      </c>
      <c r="D1217" s="533">
        <v>0</v>
      </c>
      <c r="E1217" s="537"/>
    </row>
    <row r="1218" spans="1:5">
      <c r="A1218" s="536" t="s">
        <v>1060</v>
      </c>
      <c r="B1218" s="338"/>
      <c r="C1218" s="533">
        <v>10</v>
      </c>
      <c r="D1218" s="533">
        <v>10</v>
      </c>
      <c r="E1218" s="537"/>
    </row>
    <row r="1219" spans="1:5">
      <c r="A1219" s="536" t="s">
        <v>1061</v>
      </c>
      <c r="B1219" s="338"/>
      <c r="C1219" s="533">
        <v>0</v>
      </c>
      <c r="D1219" s="533">
        <v>0</v>
      </c>
      <c r="E1219" s="537"/>
    </row>
    <row r="1220" spans="1:5">
      <c r="A1220" s="536" t="s">
        <v>1062</v>
      </c>
      <c r="B1220" s="338">
        <v>677</v>
      </c>
      <c r="C1220" s="533">
        <v>231</v>
      </c>
      <c r="D1220" s="533">
        <v>231</v>
      </c>
      <c r="E1220" s="537"/>
    </row>
    <row r="1221" spans="1:5">
      <c r="A1221" s="536" t="s">
        <v>1063</v>
      </c>
      <c r="B1221" s="338"/>
      <c r="C1221" s="533">
        <v>0</v>
      </c>
      <c r="D1221" s="533">
        <v>0</v>
      </c>
      <c r="E1221" s="537"/>
    </row>
    <row r="1222" spans="1:5">
      <c r="A1222" s="536" t="s">
        <v>1064</v>
      </c>
      <c r="B1222" s="338"/>
      <c r="C1222" s="533">
        <v>0</v>
      </c>
      <c r="D1222" s="533">
        <v>0</v>
      </c>
      <c r="E1222" s="537"/>
    </row>
    <row r="1223" spans="1:5">
      <c r="A1223" s="536" t="s">
        <v>134</v>
      </c>
      <c r="B1223" s="338"/>
      <c r="C1223" s="533">
        <v>0</v>
      </c>
      <c r="D1223" s="533">
        <v>0</v>
      </c>
      <c r="E1223" s="537"/>
    </row>
    <row r="1224" spans="1:5">
      <c r="A1224" s="536" t="s">
        <v>1065</v>
      </c>
      <c r="B1224" s="338">
        <v>127</v>
      </c>
      <c r="C1224" s="533">
        <v>365</v>
      </c>
      <c r="D1224" s="533">
        <v>365</v>
      </c>
      <c r="E1224" s="537"/>
    </row>
    <row r="1225" spans="1:5">
      <c r="A1225" s="536" t="s">
        <v>1066</v>
      </c>
      <c r="B1225" s="533">
        <f>SUM(B1226:B1231)</f>
        <v>517</v>
      </c>
      <c r="C1225" s="533">
        <f>SUM(C1226:C1231)</f>
        <v>3179</v>
      </c>
      <c r="D1225" s="533">
        <f>SUM(D1226:D1231)</f>
        <v>3109</v>
      </c>
      <c r="E1225" s="537"/>
    </row>
    <row r="1226" spans="1:5">
      <c r="A1226" s="536" t="s">
        <v>125</v>
      </c>
      <c r="B1226" s="338"/>
      <c r="C1226" s="533">
        <v>0</v>
      </c>
      <c r="D1226" s="533">
        <v>0</v>
      </c>
      <c r="E1226" s="537"/>
    </row>
    <row r="1227" spans="1:5">
      <c r="A1227" s="536" t="s">
        <v>126</v>
      </c>
      <c r="B1227" s="338"/>
      <c r="C1227" s="533">
        <v>0</v>
      </c>
      <c r="D1227" s="533">
        <v>0</v>
      </c>
      <c r="E1227" s="537"/>
    </row>
    <row r="1228" spans="1:5">
      <c r="A1228" s="536" t="s">
        <v>127</v>
      </c>
      <c r="B1228" s="338"/>
      <c r="C1228" s="533">
        <v>0</v>
      </c>
      <c r="D1228" s="533">
        <v>0</v>
      </c>
      <c r="E1228" s="537"/>
    </row>
    <row r="1229" spans="1:5">
      <c r="A1229" s="536" t="s">
        <v>1067</v>
      </c>
      <c r="B1229" s="338">
        <v>517</v>
      </c>
      <c r="C1229" s="533">
        <v>3096</v>
      </c>
      <c r="D1229" s="533">
        <v>3026</v>
      </c>
      <c r="E1229" s="537"/>
    </row>
    <row r="1230" spans="1:5">
      <c r="A1230" s="536" t="s">
        <v>134</v>
      </c>
      <c r="B1230" s="338"/>
      <c r="C1230" s="533">
        <v>0</v>
      </c>
      <c r="D1230" s="533">
        <v>0</v>
      </c>
      <c r="E1230" s="537"/>
    </row>
    <row r="1231" spans="1:5">
      <c r="A1231" s="536" t="s">
        <v>1068</v>
      </c>
      <c r="B1231" s="338"/>
      <c r="C1231" s="533">
        <v>83</v>
      </c>
      <c r="D1231" s="533">
        <v>83</v>
      </c>
      <c r="E1231" s="537"/>
    </row>
    <row r="1232" spans="1:5">
      <c r="A1232" s="536" t="s">
        <v>1069</v>
      </c>
      <c r="B1232" s="533">
        <f>SUM(B1233:B1239)</f>
        <v>0</v>
      </c>
      <c r="C1232" s="533">
        <f>SUM(C1233:C1239)</f>
        <v>280</v>
      </c>
      <c r="D1232" s="533">
        <f>SUM(D1233:D1239)</f>
        <v>280</v>
      </c>
      <c r="E1232" s="537"/>
    </row>
    <row r="1233" spans="1:5">
      <c r="A1233" s="536" t="s">
        <v>125</v>
      </c>
      <c r="B1233" s="338"/>
      <c r="C1233" s="533">
        <v>0</v>
      </c>
      <c r="D1233" s="533">
        <v>0</v>
      </c>
      <c r="E1233" s="537"/>
    </row>
    <row r="1234" spans="1:5">
      <c r="A1234" s="536" t="s">
        <v>126</v>
      </c>
      <c r="B1234" s="338"/>
      <c r="C1234" s="533">
        <v>0</v>
      </c>
      <c r="D1234" s="533">
        <v>0</v>
      </c>
      <c r="E1234" s="537"/>
    </row>
    <row r="1235" spans="1:5">
      <c r="A1235" s="536" t="s">
        <v>127</v>
      </c>
      <c r="B1235" s="338"/>
      <c r="C1235" s="533">
        <v>0</v>
      </c>
      <c r="D1235" s="533">
        <v>0</v>
      </c>
      <c r="E1235" s="537"/>
    </row>
    <row r="1236" spans="1:5">
      <c r="A1236" s="536" t="s">
        <v>1070</v>
      </c>
      <c r="B1236" s="338"/>
      <c r="C1236" s="533">
        <v>0</v>
      </c>
      <c r="D1236" s="533">
        <v>0</v>
      </c>
      <c r="E1236" s="537"/>
    </row>
    <row r="1237" spans="1:5">
      <c r="A1237" s="536" t="s">
        <v>1071</v>
      </c>
      <c r="B1237" s="338"/>
      <c r="C1237" s="533">
        <v>0</v>
      </c>
      <c r="D1237" s="533">
        <v>0</v>
      </c>
      <c r="E1237" s="537"/>
    </row>
    <row r="1238" spans="1:5">
      <c r="A1238" s="536" t="s">
        <v>134</v>
      </c>
      <c r="B1238" s="338"/>
      <c r="C1238" s="533">
        <v>0</v>
      </c>
      <c r="D1238" s="533">
        <v>0</v>
      </c>
      <c r="E1238" s="537"/>
    </row>
    <row r="1239" spans="1:5">
      <c r="A1239" s="536" t="s">
        <v>1072</v>
      </c>
      <c r="B1239" s="338"/>
      <c r="C1239" s="533">
        <v>280</v>
      </c>
      <c r="D1239" s="533">
        <v>280</v>
      </c>
      <c r="E1239" s="537"/>
    </row>
    <row r="1240" spans="1:5">
      <c r="A1240" s="536" t="s">
        <v>1073</v>
      </c>
      <c r="B1240" s="533">
        <f>SUM(B1241:B1252)</f>
        <v>0</v>
      </c>
      <c r="C1240" s="533">
        <f>SUM(C1241:C1252)</f>
        <v>0</v>
      </c>
      <c r="D1240" s="533">
        <f>SUM(D1241:D1252)</f>
        <v>0</v>
      </c>
      <c r="E1240" s="537"/>
    </row>
    <row r="1241" spans="1:5">
      <c r="A1241" s="536" t="s">
        <v>125</v>
      </c>
      <c r="B1241" s="338"/>
      <c r="C1241" s="533">
        <v>0</v>
      </c>
      <c r="D1241" s="533">
        <v>0</v>
      </c>
      <c r="E1241" s="537"/>
    </row>
    <row r="1242" spans="1:5">
      <c r="A1242" s="536" t="s">
        <v>126</v>
      </c>
      <c r="B1242" s="338"/>
      <c r="C1242" s="533">
        <v>0</v>
      </c>
      <c r="D1242" s="533">
        <v>0</v>
      </c>
      <c r="E1242" s="537"/>
    </row>
    <row r="1243" spans="1:5">
      <c r="A1243" s="536" t="s">
        <v>127</v>
      </c>
      <c r="B1243" s="338"/>
      <c r="C1243" s="533">
        <v>0</v>
      </c>
      <c r="D1243" s="533">
        <v>0</v>
      </c>
      <c r="E1243" s="537"/>
    </row>
    <row r="1244" spans="1:5">
      <c r="A1244" s="536" t="s">
        <v>1074</v>
      </c>
      <c r="B1244" s="338"/>
      <c r="C1244" s="533">
        <v>0</v>
      </c>
      <c r="D1244" s="533">
        <v>0</v>
      </c>
      <c r="E1244" s="537"/>
    </row>
    <row r="1245" spans="1:5">
      <c r="A1245" s="536" t="s">
        <v>1075</v>
      </c>
      <c r="B1245" s="338"/>
      <c r="C1245" s="533">
        <v>0</v>
      </c>
      <c r="D1245" s="533">
        <v>0</v>
      </c>
      <c r="E1245" s="537"/>
    </row>
    <row r="1246" spans="1:5">
      <c r="A1246" s="536" t="s">
        <v>1076</v>
      </c>
      <c r="B1246" s="338"/>
      <c r="C1246" s="533">
        <v>0</v>
      </c>
      <c r="D1246" s="533">
        <v>0</v>
      </c>
      <c r="E1246" s="537"/>
    </row>
    <row r="1247" spans="1:5">
      <c r="A1247" s="536" t="s">
        <v>1077</v>
      </c>
      <c r="B1247" s="338"/>
      <c r="C1247" s="533">
        <v>0</v>
      </c>
      <c r="D1247" s="533">
        <v>0</v>
      </c>
      <c r="E1247" s="537"/>
    </row>
    <row r="1248" spans="1:5">
      <c r="A1248" s="536" t="s">
        <v>1078</v>
      </c>
      <c r="B1248" s="338"/>
      <c r="C1248" s="533">
        <v>0</v>
      </c>
      <c r="D1248" s="533">
        <v>0</v>
      </c>
      <c r="E1248" s="537"/>
    </row>
    <row r="1249" spans="1:5">
      <c r="A1249" s="536" t="s">
        <v>1079</v>
      </c>
      <c r="B1249" s="338"/>
      <c r="C1249" s="533">
        <v>0</v>
      </c>
      <c r="D1249" s="533">
        <v>0</v>
      </c>
      <c r="E1249" s="537"/>
    </row>
    <row r="1250" spans="1:5">
      <c r="A1250" s="536" t="s">
        <v>1080</v>
      </c>
      <c r="B1250" s="338"/>
      <c r="C1250" s="533">
        <v>0</v>
      </c>
      <c r="D1250" s="533">
        <v>0</v>
      </c>
      <c r="E1250" s="537"/>
    </row>
    <row r="1251" spans="1:5">
      <c r="A1251" s="536" t="s">
        <v>1081</v>
      </c>
      <c r="B1251" s="338"/>
      <c r="C1251" s="533">
        <v>0</v>
      </c>
      <c r="D1251" s="533">
        <v>0</v>
      </c>
      <c r="E1251" s="537"/>
    </row>
    <row r="1252" spans="1:5">
      <c r="A1252" s="536" t="s">
        <v>1082</v>
      </c>
      <c r="B1252" s="338"/>
      <c r="C1252" s="533">
        <v>0</v>
      </c>
      <c r="D1252" s="533">
        <v>0</v>
      </c>
      <c r="E1252" s="537"/>
    </row>
    <row r="1253" spans="1:5">
      <c r="A1253" s="536" t="s">
        <v>1083</v>
      </c>
      <c r="B1253" s="533">
        <f>SUM(B1254:B1256)</f>
        <v>318</v>
      </c>
      <c r="C1253" s="533">
        <f>SUM(C1254:C1256)</f>
        <v>1175</v>
      </c>
      <c r="D1253" s="533">
        <f>SUM(D1254:D1256)</f>
        <v>567</v>
      </c>
      <c r="E1253" s="537"/>
    </row>
    <row r="1254" spans="1:5">
      <c r="A1254" s="536" t="s">
        <v>1084</v>
      </c>
      <c r="B1254" s="338">
        <v>318</v>
      </c>
      <c r="C1254" s="533">
        <v>1018</v>
      </c>
      <c r="D1254" s="533">
        <v>410</v>
      </c>
      <c r="E1254" s="537"/>
    </row>
    <row r="1255" spans="1:5">
      <c r="A1255" s="536" t="s">
        <v>1085</v>
      </c>
      <c r="B1255" s="338"/>
      <c r="C1255" s="533">
        <v>0</v>
      </c>
      <c r="D1255" s="533">
        <v>0</v>
      </c>
      <c r="E1255" s="537"/>
    </row>
    <row r="1256" spans="1:5">
      <c r="A1256" s="536" t="s">
        <v>1086</v>
      </c>
      <c r="B1256" s="338"/>
      <c r="C1256" s="533">
        <v>157</v>
      </c>
      <c r="D1256" s="533">
        <v>157</v>
      </c>
      <c r="E1256" s="537"/>
    </row>
    <row r="1257" spans="1:5">
      <c r="A1257" s="536" t="s">
        <v>1087</v>
      </c>
      <c r="B1257" s="533">
        <f>SUM(B1258:B1260)</f>
        <v>20000</v>
      </c>
      <c r="C1257" s="533">
        <f>SUM(C1258:C1260)</f>
        <v>54340</v>
      </c>
      <c r="D1257" s="533">
        <f>SUM(D1258:D1260)</f>
        <v>35557</v>
      </c>
      <c r="E1257" s="537"/>
    </row>
    <row r="1258" spans="1:5">
      <c r="A1258" s="536" t="s">
        <v>1088</v>
      </c>
      <c r="B1258" s="338">
        <v>500</v>
      </c>
      <c r="C1258" s="533">
        <v>9331</v>
      </c>
      <c r="D1258" s="533">
        <v>9331</v>
      </c>
      <c r="E1258" s="537"/>
    </row>
    <row r="1259" spans="1:5">
      <c r="A1259" s="536" t="s">
        <v>1089</v>
      </c>
      <c r="B1259" s="338">
        <v>19500</v>
      </c>
      <c r="C1259" s="533">
        <v>0</v>
      </c>
      <c r="D1259" s="533">
        <v>0</v>
      </c>
      <c r="E1259" s="537"/>
    </row>
    <row r="1260" spans="1:5">
      <c r="A1260" s="536" t="s">
        <v>1090</v>
      </c>
      <c r="B1260" s="338"/>
      <c r="C1260" s="533">
        <f>38025+6984</f>
        <v>45009</v>
      </c>
      <c r="D1260" s="533">
        <f>26334-108</f>
        <v>26226</v>
      </c>
      <c r="E1260" s="537"/>
    </row>
    <row r="1261" spans="1:5">
      <c r="A1261" s="536" t="s">
        <v>1091</v>
      </c>
      <c r="B1261" s="533">
        <f>B1262</f>
        <v>0</v>
      </c>
      <c r="C1261" s="533">
        <f>C1262</f>
        <v>21</v>
      </c>
      <c r="D1261" s="533">
        <f>D1262</f>
        <v>21</v>
      </c>
      <c r="E1261" s="537"/>
    </row>
    <row r="1262" spans="1:5">
      <c r="A1262" s="536" t="s">
        <v>1092</v>
      </c>
      <c r="B1262" s="338"/>
      <c r="C1262" s="533">
        <v>21</v>
      </c>
      <c r="D1262" s="533">
        <v>21</v>
      </c>
      <c r="E1262" s="537"/>
    </row>
    <row r="1263" spans="1:5">
      <c r="A1263" s="529" t="s">
        <v>1093</v>
      </c>
      <c r="B1263" s="530">
        <v>3500</v>
      </c>
      <c r="C1263" s="530"/>
      <c r="D1263" s="530"/>
      <c r="E1263" s="537"/>
    </row>
    <row r="1264" spans="1:5">
      <c r="A1264" s="529" t="s">
        <v>1094</v>
      </c>
      <c r="B1264" s="530">
        <f>SUM(B1265:B1266)</f>
        <v>12000</v>
      </c>
      <c r="C1264" s="530">
        <f>SUM(C1265:C1266)</f>
        <v>0</v>
      </c>
      <c r="D1264" s="530">
        <f>SUM(D1265:D1266)</f>
        <v>0</v>
      </c>
      <c r="E1264" s="537"/>
    </row>
    <row r="1265" spans="1:5">
      <c r="A1265" s="536" t="s">
        <v>1095</v>
      </c>
      <c r="B1265" s="533"/>
      <c r="C1265" s="533"/>
      <c r="D1265" s="533"/>
      <c r="E1265" s="537"/>
    </row>
    <row r="1266" spans="1:5">
      <c r="A1266" s="536" t="s">
        <v>958</v>
      </c>
      <c r="B1266" s="533">
        <v>12000</v>
      </c>
      <c r="C1266" s="533"/>
      <c r="D1266" s="533"/>
      <c r="E1266" s="537"/>
    </row>
    <row r="1267" spans="1:5">
      <c r="A1267" s="529" t="s">
        <v>1096</v>
      </c>
      <c r="B1267" s="530">
        <f>B1268+B1273</f>
        <v>11342</v>
      </c>
      <c r="C1267" s="530">
        <f>C1268+C1273</f>
        <v>11935</v>
      </c>
      <c r="D1267" s="530">
        <f>D1268+D1273</f>
        <v>11915</v>
      </c>
      <c r="E1267" s="537"/>
    </row>
    <row r="1268" spans="1:5">
      <c r="A1268" s="536" t="s">
        <v>1097</v>
      </c>
      <c r="B1268" s="533">
        <f>B1269</f>
        <v>11342</v>
      </c>
      <c r="C1268" s="533">
        <f>C1269</f>
        <v>11826</v>
      </c>
      <c r="D1268" s="533">
        <f>D1269</f>
        <v>11806</v>
      </c>
      <c r="E1268" s="537"/>
    </row>
    <row r="1269" spans="1:5">
      <c r="A1269" s="536" t="s">
        <v>1098</v>
      </c>
      <c r="B1269" s="338">
        <v>11342</v>
      </c>
      <c r="C1269" s="533">
        <v>11826</v>
      </c>
      <c r="D1269" s="533">
        <v>11806</v>
      </c>
      <c r="E1269" s="537"/>
    </row>
    <row r="1270" spans="1:5">
      <c r="A1270" s="536" t="s">
        <v>1099</v>
      </c>
      <c r="B1270" s="335"/>
      <c r="C1270" s="533">
        <v>0</v>
      </c>
      <c r="D1270" s="533">
        <v>0</v>
      </c>
      <c r="E1270" s="537"/>
    </row>
    <row r="1271" spans="1:5">
      <c r="A1271" s="536" t="s">
        <v>1100</v>
      </c>
      <c r="B1271" s="335"/>
      <c r="C1271" s="533">
        <v>0</v>
      </c>
      <c r="D1271" s="533">
        <v>0</v>
      </c>
      <c r="E1271" s="537"/>
    </row>
    <row r="1272" spans="1:5">
      <c r="A1272" s="536" t="s">
        <v>1101</v>
      </c>
      <c r="B1272" s="537"/>
      <c r="C1272" s="533">
        <v>0</v>
      </c>
      <c r="D1272" s="533">
        <v>0</v>
      </c>
      <c r="E1272" s="537"/>
    </row>
    <row r="1273" spans="1:5">
      <c r="A1273" s="529" t="s">
        <v>1102</v>
      </c>
      <c r="B1273" s="530">
        <f>B1274</f>
        <v>0</v>
      </c>
      <c r="C1273" s="530">
        <f>C1274</f>
        <v>109</v>
      </c>
      <c r="D1273" s="530">
        <f>D1274</f>
        <v>109</v>
      </c>
      <c r="E1273" s="537"/>
    </row>
    <row r="1274" spans="1:5">
      <c r="A1274" s="536" t="s">
        <v>1103</v>
      </c>
      <c r="B1274" s="533"/>
      <c r="C1274" s="533">
        <v>109</v>
      </c>
      <c r="D1274" s="533">
        <v>109</v>
      </c>
      <c r="E1274" s="537"/>
    </row>
    <row r="1275" spans="1:5">
      <c r="A1275" s="537"/>
      <c r="B1275" s="537"/>
      <c r="C1275" s="541"/>
      <c r="D1275" s="541"/>
      <c r="E1275" s="537"/>
    </row>
    <row r="1276" spans="1:5">
      <c r="A1276" s="537"/>
      <c r="B1276" s="537"/>
      <c r="C1276" s="541"/>
      <c r="D1276" s="541"/>
      <c r="E1276" s="537"/>
    </row>
    <row r="1277" spans="1:5">
      <c r="A1277" s="542" t="s">
        <v>1104</v>
      </c>
      <c r="B1277" s="530">
        <f>SUM(B5,B234,B244,B263,B353,B405,B461,B518,B646,B719,B792,B814,B921,B979,B1043,B1063,B1093,B1103,B1148,B1169,B1213,B1263,B1264,B1267,B1273)</f>
        <v>275363</v>
      </c>
      <c r="C1277" s="530">
        <f>SUM(C5,C234,C244,C263,C353,C405,C461,C518,C646,C719,C792,C814,C921,C979,C1043,C1063,C1093,C1103,C1148,C1169,C1213,C1263,C1264,C1267,C1273)</f>
        <v>504464</v>
      </c>
      <c r="D1277" s="530">
        <f>SUM(D5,D234,D244,D263,D353,D405,D461,D518,D646,D719,D792,D814,D921,D979,D1043,D1063,D1093,D1103,D1148,D1169,D1213,D1263,D1264,D1267,D1273)</f>
        <v>415879</v>
      </c>
      <c r="E1277" s="537"/>
    </row>
  </sheetData>
  <autoFilter ref="A4:IV1279">
    <extLst/>
  </autoFilter>
  <mergeCells count="1">
    <mergeCell ref="A2:E2"/>
  </mergeCells>
  <printOptions horizontalCentered="1"/>
  <pageMargins left="0.39" right="0.39" top="0.59" bottom="0.79" header="0.39" footer="0.39"/>
  <pageSetup paperSize="9" firstPageNumber="6" fitToHeight="0" orientation="portrait" useFirstPageNumber="1" horizontalDpi="600" verticalDpi="600"/>
  <headerFooter alignWithMargins="0">
    <oddFooter>&amp;C— &amp;"Times New Roman,常规"&amp;P&amp;"宋体,常规" —</oddFoot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showGridLines="0" showZeros="0" zoomScaleSheetLayoutView="60" workbookViewId="0">
      <pane xSplit="1" ySplit="4" topLeftCell="B5" activePane="bottomRight" state="frozen"/>
      <selection/>
      <selection pane="topRight"/>
      <selection pane="bottomLeft"/>
      <selection pane="bottomRight" activeCell="L20" sqref="L20"/>
    </sheetView>
  </sheetViews>
  <sheetFormatPr defaultColWidth="8.75" defaultRowHeight="15.95" customHeight="1" outlineLevelCol="4"/>
  <cols>
    <col min="1" max="1" width="45.625" style="185" customWidth="1"/>
    <col min="2" max="2" width="25.625" style="185" customWidth="1"/>
    <col min="3" max="3" width="15.625" style="185" customWidth="1"/>
    <col min="4" max="4" width="11.625" style="185" customWidth="1"/>
    <col min="5" max="32" width="9" style="185"/>
    <col min="33" max="16384" width="8.75" style="185"/>
  </cols>
  <sheetData>
    <row r="1" s="185" customFormat="1" ht="20.1" customHeight="1" spans="1:1">
      <c r="A1" s="251" t="s">
        <v>2160</v>
      </c>
    </row>
    <row r="2" s="185" customFormat="1" ht="39.95" customHeight="1" spans="1:3">
      <c r="A2" s="259" t="s">
        <v>2161</v>
      </c>
      <c r="B2" s="259"/>
      <c r="C2" s="259"/>
    </row>
    <row r="3" s="222" customFormat="1" ht="20.1" customHeight="1" spans="3:3">
      <c r="C3" s="133" t="s">
        <v>4</v>
      </c>
    </row>
    <row r="4" s="222" customFormat="1" ht="35.1" customHeight="1" spans="1:3">
      <c r="A4" s="6" t="s">
        <v>5</v>
      </c>
      <c r="B4" s="240" t="s">
        <v>1510</v>
      </c>
      <c r="C4" s="240" t="s">
        <v>10</v>
      </c>
    </row>
    <row r="5" s="222" customFormat="1" ht="24.95" customHeight="1" spans="1:3">
      <c r="A5" s="178" t="s">
        <v>1350</v>
      </c>
      <c r="B5" s="252"/>
      <c r="C5" s="249"/>
    </row>
    <row r="6" s="222" customFormat="1" ht="24.95" customHeight="1" spans="1:3">
      <c r="A6" s="178" t="s">
        <v>1351</v>
      </c>
      <c r="B6" s="252"/>
      <c r="C6" s="249"/>
    </row>
    <row r="7" s="222" customFormat="1" ht="24.95" customHeight="1" spans="1:3">
      <c r="A7" s="178" t="s">
        <v>1352</v>
      </c>
      <c r="B7" s="252"/>
      <c r="C7" s="249"/>
    </row>
    <row r="8" s="222" customFormat="1" ht="24.95" customHeight="1" spans="1:5">
      <c r="A8" s="178" t="s">
        <v>1353</v>
      </c>
      <c r="B8" s="252">
        <v>2690</v>
      </c>
      <c r="C8" s="249"/>
      <c r="E8" s="251"/>
    </row>
    <row r="9" s="222" customFormat="1" ht="24.95" customHeight="1" spans="1:3">
      <c r="A9" s="178" t="s">
        <v>1354</v>
      </c>
      <c r="B9" s="252">
        <v>100</v>
      </c>
      <c r="C9" s="249"/>
    </row>
    <row r="10" s="222" customFormat="1" ht="24.95" customHeight="1" spans="1:3">
      <c r="A10" s="178" t="s">
        <v>1355</v>
      </c>
      <c r="B10" s="252">
        <v>117200</v>
      </c>
      <c r="C10" s="249"/>
    </row>
    <row r="11" s="222" customFormat="1" ht="24.95" customHeight="1" spans="1:3">
      <c r="A11" s="178" t="s">
        <v>1356</v>
      </c>
      <c r="B11" s="252"/>
      <c r="C11" s="249"/>
    </row>
    <row r="12" s="222" customFormat="1" ht="24.95" customHeight="1" spans="1:3">
      <c r="A12" s="253" t="s">
        <v>1357</v>
      </c>
      <c r="B12" s="252"/>
      <c r="C12" s="249"/>
    </row>
    <row r="13" s="222" customFormat="1" ht="24.95" customHeight="1" spans="1:3">
      <c r="A13" s="253" t="s">
        <v>1358</v>
      </c>
      <c r="B13" s="252">
        <v>300</v>
      </c>
      <c r="C13" s="249"/>
    </row>
    <row r="14" s="222" customFormat="1" ht="24.95" customHeight="1" spans="1:3">
      <c r="A14" s="253" t="s">
        <v>1359</v>
      </c>
      <c r="B14" s="252"/>
      <c r="C14" s="249"/>
    </row>
    <row r="15" s="222" customFormat="1" ht="24.95" customHeight="1" spans="1:3">
      <c r="A15" s="253" t="s">
        <v>1360</v>
      </c>
      <c r="B15" s="252"/>
      <c r="C15" s="249"/>
    </row>
    <row r="16" s="222" customFormat="1" ht="24.95" customHeight="1" spans="1:3">
      <c r="A16" s="253" t="s">
        <v>1361</v>
      </c>
      <c r="B16" s="252"/>
      <c r="C16" s="254"/>
    </row>
    <row r="17" s="222" customFormat="1" ht="24.95" customHeight="1" spans="1:3">
      <c r="A17" s="253" t="s">
        <v>1362</v>
      </c>
      <c r="B17" s="252">
        <v>700</v>
      </c>
      <c r="C17" s="254"/>
    </row>
    <row r="18" s="222" customFormat="1" ht="24.95" customHeight="1" spans="1:3">
      <c r="A18" s="253" t="s">
        <v>1363</v>
      </c>
      <c r="B18" s="252"/>
      <c r="C18" s="254"/>
    </row>
    <row r="19" s="222" customFormat="1" ht="24.95" customHeight="1" spans="1:3">
      <c r="A19" s="253" t="s">
        <v>2162</v>
      </c>
      <c r="B19" s="252"/>
      <c r="C19" s="254"/>
    </row>
    <row r="20" s="222" customFormat="1" ht="24.95" customHeight="1" spans="1:3">
      <c r="A20" s="173" t="s">
        <v>2163</v>
      </c>
      <c r="B20" s="255">
        <f>SUM(B5:B19)</f>
        <v>120990</v>
      </c>
      <c r="C20" s="253"/>
    </row>
  </sheetData>
  <mergeCells count="1">
    <mergeCell ref="A2:C2"/>
  </mergeCells>
  <printOptions horizontalCentered="1"/>
  <pageMargins left="0.39" right="0.39" top="0.59" bottom="0.79" header="0.39" footer="0.39"/>
  <pageSetup paperSize="9" firstPageNumber="96" fitToHeight="2" orientation="portrait" useFirstPageNumber="1" horizontalDpi="600" verticalDpi="600"/>
  <headerFooter alignWithMargins="0">
    <oddFooter>&amp;C— &amp;"Times New Roman,常规"&amp;P&amp;"宋体,常规" —</oddFooter>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1"/>
  <sheetViews>
    <sheetView showGridLines="0" showZeros="0" zoomScaleSheetLayoutView="60" workbookViewId="0">
      <pane xSplit="1" ySplit="4" topLeftCell="B24" activePane="bottomRight" state="frozen"/>
      <selection/>
      <selection pane="topRight"/>
      <selection pane="bottomLeft"/>
      <selection pane="bottomRight" activeCell="I34" sqref="I34"/>
    </sheetView>
  </sheetViews>
  <sheetFormatPr defaultColWidth="8.75" defaultRowHeight="15.95" customHeight="1" outlineLevelCol="3"/>
  <cols>
    <col min="1" max="1" width="50.625" style="185" customWidth="1"/>
    <col min="2" max="2" width="25.625" style="245" customWidth="1"/>
    <col min="3" max="3" width="15.625" style="185" customWidth="1"/>
    <col min="4" max="32" width="9" style="185"/>
    <col min="33" max="16384" width="8.75" style="185"/>
  </cols>
  <sheetData>
    <row r="1" s="185" customFormat="1" ht="20.1" customHeight="1" spans="1:2">
      <c r="A1" s="222" t="s">
        <v>2164</v>
      </c>
      <c r="B1" s="245"/>
    </row>
    <row r="2" s="185" customFormat="1" ht="39.95" customHeight="1" spans="1:3">
      <c r="A2" s="259" t="s">
        <v>2165</v>
      </c>
      <c r="B2" s="259"/>
      <c r="C2" s="259"/>
    </row>
    <row r="3" s="222" customFormat="1" ht="20.1" customHeight="1" spans="3:3">
      <c r="C3" s="247" t="s">
        <v>4</v>
      </c>
    </row>
    <row r="4" s="222" customFormat="1" ht="35.1" customHeight="1" spans="1:3">
      <c r="A4" s="6" t="s">
        <v>5</v>
      </c>
      <c r="B4" s="240" t="s">
        <v>1510</v>
      </c>
      <c r="C4" s="240" t="s">
        <v>10</v>
      </c>
    </row>
    <row r="5" s="222" customFormat="1" ht="24.95" customHeight="1" spans="1:3">
      <c r="A5" s="248" t="s">
        <v>1368</v>
      </c>
      <c r="B5" s="230">
        <v>0</v>
      </c>
      <c r="C5" s="249"/>
    </row>
    <row r="6" s="222" customFormat="1" ht="24.95" customHeight="1" spans="1:3">
      <c r="A6" s="250" t="s">
        <v>1369</v>
      </c>
      <c r="B6" s="241"/>
      <c r="C6" s="249"/>
    </row>
    <row r="7" s="222" customFormat="1" ht="24.95" customHeight="1" spans="1:3">
      <c r="A7" s="213" t="s">
        <v>1370</v>
      </c>
      <c r="B7" s="241"/>
      <c r="C7" s="249"/>
    </row>
    <row r="8" s="222" customFormat="1" ht="24.95" customHeight="1" spans="1:3">
      <c r="A8" s="248" t="s">
        <v>1371</v>
      </c>
      <c r="B8" s="230">
        <v>0</v>
      </c>
      <c r="C8" s="249"/>
    </row>
    <row r="9" s="222" customFormat="1" ht="24.95" customHeight="1" spans="1:3">
      <c r="A9" s="213" t="s">
        <v>1372</v>
      </c>
      <c r="B9" s="241"/>
      <c r="C9" s="249"/>
    </row>
    <row r="10" s="222" customFormat="1" ht="24.95" customHeight="1" spans="1:3">
      <c r="A10" s="250" t="s">
        <v>1373</v>
      </c>
      <c r="B10" s="241"/>
      <c r="C10" s="249"/>
    </row>
    <row r="11" s="222" customFormat="1" ht="24.95" customHeight="1" spans="1:3">
      <c r="A11" s="248" t="s">
        <v>1374</v>
      </c>
      <c r="B11" s="230">
        <v>0</v>
      </c>
      <c r="C11" s="249"/>
    </row>
    <row r="12" s="222" customFormat="1" ht="24.95" customHeight="1" spans="1:3">
      <c r="A12" s="250" t="s">
        <v>1375</v>
      </c>
      <c r="B12" s="241"/>
      <c r="C12" s="249"/>
    </row>
    <row r="13" s="222" customFormat="1" ht="24.95" customHeight="1" spans="1:3">
      <c r="A13" s="213" t="s">
        <v>1376</v>
      </c>
      <c r="B13" s="241"/>
      <c r="C13" s="249"/>
    </row>
    <row r="14" s="222" customFormat="1" ht="24.95" customHeight="1" spans="1:3">
      <c r="A14" s="248" t="s">
        <v>1377</v>
      </c>
      <c r="B14" s="230">
        <f>SUM(B15:B21)</f>
        <v>93193</v>
      </c>
      <c r="C14" s="249"/>
    </row>
    <row r="15" s="222" customFormat="1" ht="24.95" customHeight="1" spans="1:3">
      <c r="A15" s="213" t="s">
        <v>1378</v>
      </c>
      <c r="B15" s="241">
        <v>89403</v>
      </c>
      <c r="C15" s="249"/>
    </row>
    <row r="16" s="222" customFormat="1" ht="24.95" customHeight="1" spans="1:3">
      <c r="A16" s="213" t="s">
        <v>1379</v>
      </c>
      <c r="B16" s="241">
        <v>2690</v>
      </c>
      <c r="C16" s="249"/>
    </row>
    <row r="17" s="222" customFormat="1" ht="24.95" customHeight="1" spans="1:3">
      <c r="A17" s="213" t="s">
        <v>1380</v>
      </c>
      <c r="B17" s="241">
        <v>100</v>
      </c>
      <c r="C17" s="249"/>
    </row>
    <row r="18" s="222" customFormat="1" ht="24.95" customHeight="1" spans="1:3">
      <c r="A18" s="250" t="s">
        <v>1381</v>
      </c>
      <c r="B18" s="241"/>
      <c r="C18" s="249"/>
    </row>
    <row r="19" s="222" customFormat="1" ht="24.95" customHeight="1" spans="1:3">
      <c r="A19" s="250" t="s">
        <v>1382</v>
      </c>
      <c r="B19" s="241"/>
      <c r="C19" s="249"/>
    </row>
    <row r="20" s="222" customFormat="1" ht="24.95" customHeight="1" spans="1:3">
      <c r="A20" s="250" t="s">
        <v>2166</v>
      </c>
      <c r="B20" s="241">
        <v>300</v>
      </c>
      <c r="C20" s="249"/>
    </row>
    <row r="21" s="222" customFormat="1" ht="24.95" customHeight="1" spans="1:3">
      <c r="A21" s="250" t="s">
        <v>2167</v>
      </c>
      <c r="B21" s="241">
        <v>700</v>
      </c>
      <c r="C21" s="249"/>
    </row>
    <row r="22" s="222" customFormat="1" ht="24.95" customHeight="1" spans="1:3">
      <c r="A22" s="248" t="s">
        <v>1385</v>
      </c>
      <c r="B22" s="230">
        <v>0</v>
      </c>
      <c r="C22" s="249"/>
    </row>
    <row r="23" s="222" customFormat="1" ht="24.95" customHeight="1" spans="1:3">
      <c r="A23" s="250" t="s">
        <v>1386</v>
      </c>
      <c r="B23" s="241">
        <v>0</v>
      </c>
      <c r="C23" s="249"/>
    </row>
    <row r="24" s="222" customFormat="1" ht="24.95" customHeight="1" spans="1:3">
      <c r="A24" s="250" t="s">
        <v>1387</v>
      </c>
      <c r="B24" s="241"/>
      <c r="C24" s="249"/>
    </row>
    <row r="25" s="222" customFormat="1" ht="24.95" customHeight="1" spans="1:3">
      <c r="A25" s="213" t="s">
        <v>1388</v>
      </c>
      <c r="B25" s="241"/>
      <c r="C25" s="249"/>
    </row>
    <row r="26" s="222" customFormat="1" ht="24.95" customHeight="1" spans="1:3">
      <c r="A26" s="248" t="s">
        <v>1389</v>
      </c>
      <c r="B26" s="230">
        <v>0</v>
      </c>
      <c r="C26" s="249"/>
    </row>
    <row r="27" s="222" customFormat="1" ht="24.95" customHeight="1" spans="1:3">
      <c r="A27" s="177" t="s">
        <v>1390</v>
      </c>
      <c r="B27" s="241"/>
      <c r="C27" s="249"/>
    </row>
    <row r="28" s="222" customFormat="1" ht="24.95" customHeight="1" spans="1:3">
      <c r="A28" s="177" t="s">
        <v>1391</v>
      </c>
      <c r="B28" s="241"/>
      <c r="C28" s="249"/>
    </row>
    <row r="29" s="222" customFormat="1" ht="24.95" customHeight="1" spans="1:3">
      <c r="A29" s="177" t="s">
        <v>1392</v>
      </c>
      <c r="B29" s="241"/>
      <c r="C29" s="249"/>
    </row>
    <row r="30" s="222" customFormat="1" ht="24.95" customHeight="1" spans="1:3">
      <c r="A30" s="177" t="s">
        <v>1393</v>
      </c>
      <c r="B30" s="241"/>
      <c r="C30" s="249"/>
    </row>
    <row r="31" s="222" customFormat="1" ht="24.95" customHeight="1" spans="1:3">
      <c r="A31" s="177" t="s">
        <v>1394</v>
      </c>
      <c r="B31" s="241"/>
      <c r="C31" s="249"/>
    </row>
    <row r="32" s="222" customFormat="1" ht="24.95" customHeight="1" spans="1:3">
      <c r="A32" s="177" t="s">
        <v>1395</v>
      </c>
      <c r="B32" s="241"/>
      <c r="C32" s="249"/>
    </row>
    <row r="33" s="222" customFormat="1" ht="24.95" customHeight="1" spans="1:3">
      <c r="A33" s="248" t="s">
        <v>1396</v>
      </c>
      <c r="B33" s="230">
        <v>0</v>
      </c>
      <c r="C33" s="249"/>
    </row>
    <row r="34" s="222" customFormat="1" ht="24.95" customHeight="1" spans="1:3">
      <c r="A34" s="250" t="s">
        <v>1397</v>
      </c>
      <c r="B34" s="241"/>
      <c r="C34" s="249"/>
    </row>
    <row r="35" s="222" customFormat="1" ht="24.95" customHeight="1" spans="1:3">
      <c r="A35" s="248" t="s">
        <v>1398</v>
      </c>
      <c r="B35" s="230">
        <v>0</v>
      </c>
      <c r="C35" s="249"/>
    </row>
    <row r="36" s="222" customFormat="1" ht="24.95" customHeight="1" spans="1:3">
      <c r="A36" s="250" t="s">
        <v>1399</v>
      </c>
      <c r="B36" s="241">
        <v>0</v>
      </c>
      <c r="C36" s="249"/>
    </row>
    <row r="37" s="222" customFormat="1" ht="24.95" customHeight="1" spans="1:3">
      <c r="A37" s="250" t="s">
        <v>1400</v>
      </c>
      <c r="B37" s="241"/>
      <c r="C37" s="249"/>
    </row>
    <row r="38" s="222" customFormat="1" ht="24.95" customHeight="1" spans="1:3">
      <c r="A38" s="250" t="s">
        <v>1401</v>
      </c>
      <c r="B38" s="241">
        <v>0</v>
      </c>
      <c r="C38" s="249"/>
    </row>
    <row r="39" s="222" customFormat="1" ht="24.95" customHeight="1" spans="1:3">
      <c r="A39" s="248" t="s">
        <v>2168</v>
      </c>
      <c r="B39" s="230">
        <v>25227</v>
      </c>
      <c r="C39" s="249"/>
    </row>
    <row r="40" s="222" customFormat="1" ht="24.95" customHeight="1" spans="1:3">
      <c r="A40" s="248" t="s">
        <v>1403</v>
      </c>
      <c r="B40" s="230">
        <v>170</v>
      </c>
      <c r="C40" s="249"/>
    </row>
    <row r="41" s="258" customFormat="1" ht="24.95" customHeight="1" spans="1:4">
      <c r="A41" s="173" t="s">
        <v>2169</v>
      </c>
      <c r="B41" s="230">
        <f>B5+B8+B11+B14+B22+B26+B33+B35+B39+B40</f>
        <v>118590</v>
      </c>
      <c r="C41" s="249"/>
      <c r="D41" s="260"/>
    </row>
  </sheetData>
  <mergeCells count="1">
    <mergeCell ref="A2:C2"/>
  </mergeCells>
  <printOptions horizontalCentered="1"/>
  <pageMargins left="0.39" right="0.39" top="0.59" bottom="0.79" header="0.39" footer="0.39"/>
  <pageSetup paperSize="9" scale="97" firstPageNumber="97" fitToHeight="2" orientation="portrait" useFirstPageNumber="1" horizontalDpi="600" verticalDpi="600"/>
  <headerFooter alignWithMargins="0">
    <oddFooter>&amp;C— &amp;"Times New Roman,常规"&amp;P&amp;"宋体,常规" —</oddFooter>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Zeros="0" zoomScaleSheetLayoutView="60" workbookViewId="0">
      <selection activeCell="E10" sqref="E10"/>
    </sheetView>
  </sheetViews>
  <sheetFormatPr defaultColWidth="8.75" defaultRowHeight="14.25" outlineLevelCol="5"/>
  <cols>
    <col min="1" max="1" width="35.625" style="128" customWidth="1"/>
    <col min="2" max="2" width="12.625" style="221" customWidth="1"/>
    <col min="3" max="3" width="35.625" style="128" customWidth="1"/>
    <col min="4" max="4" width="12.625" style="256" customWidth="1"/>
    <col min="5" max="6" width="11.625" style="128"/>
    <col min="7" max="32" width="9" style="128"/>
    <col min="33" max="16384" width="8.75" style="128"/>
  </cols>
  <sheetData>
    <row r="1" s="128" customFormat="1" ht="20.1" customHeight="1" spans="1:4">
      <c r="A1" s="222" t="s">
        <v>2170</v>
      </c>
      <c r="B1" s="223"/>
      <c r="C1" s="224"/>
      <c r="D1" s="225"/>
    </row>
    <row r="2" s="128" customFormat="1" ht="39.95" customHeight="1" spans="1:4">
      <c r="A2" s="226" t="s">
        <v>2171</v>
      </c>
      <c r="B2" s="226"/>
      <c r="C2" s="226"/>
      <c r="D2" s="226"/>
    </row>
    <row r="3" s="128" customFormat="1" ht="20.1" customHeight="1" spans="1:4">
      <c r="A3" s="227"/>
      <c r="B3" s="223"/>
      <c r="C3" s="224"/>
      <c r="D3" s="228" t="s">
        <v>4</v>
      </c>
    </row>
    <row r="4" s="128" customFormat="1" ht="35.1" customHeight="1" spans="1:4">
      <c r="A4" s="207" t="s">
        <v>1407</v>
      </c>
      <c r="B4" s="207" t="s">
        <v>1510</v>
      </c>
      <c r="C4" s="207" t="s">
        <v>1408</v>
      </c>
      <c r="D4" s="207" t="s">
        <v>1510</v>
      </c>
    </row>
    <row r="5" s="128" customFormat="1" ht="24.95" customHeight="1" spans="1:6">
      <c r="A5" s="229" t="s">
        <v>1409</v>
      </c>
      <c r="B5" s="230">
        <v>120990</v>
      </c>
      <c r="C5" s="229" t="s">
        <v>1410</v>
      </c>
      <c r="D5" s="230">
        <v>118590</v>
      </c>
      <c r="F5" s="185"/>
    </row>
    <row r="6" s="128" customFormat="1" ht="24.95" customHeight="1" spans="1:6">
      <c r="A6" s="231" t="s">
        <v>73</v>
      </c>
      <c r="B6" s="230"/>
      <c r="C6" s="232" t="s">
        <v>74</v>
      </c>
      <c r="D6" s="230">
        <v>0</v>
      </c>
      <c r="F6" s="185"/>
    </row>
    <row r="7" s="128" customFormat="1" ht="24.95" customHeight="1" spans="1:6">
      <c r="A7" s="233" t="s">
        <v>1411</v>
      </c>
      <c r="B7" s="234"/>
      <c r="C7" s="233" t="s">
        <v>1412</v>
      </c>
      <c r="D7" s="235"/>
      <c r="F7" s="185"/>
    </row>
    <row r="8" s="128" customFormat="1" ht="24.95" customHeight="1" spans="1:6">
      <c r="A8" s="233" t="s">
        <v>1413</v>
      </c>
      <c r="B8" s="236">
        <v>40600</v>
      </c>
      <c r="C8" s="233" t="s">
        <v>1414</v>
      </c>
      <c r="D8" s="236">
        <v>23000</v>
      </c>
      <c r="F8" s="185"/>
    </row>
    <row r="9" s="128" customFormat="1" ht="24.95" customHeight="1" spans="1:6">
      <c r="A9" s="233" t="s">
        <v>1415</v>
      </c>
      <c r="B9" s="234"/>
      <c r="C9" s="229" t="s">
        <v>102</v>
      </c>
      <c r="D9" s="230">
        <v>20000</v>
      </c>
      <c r="F9" s="185"/>
    </row>
    <row r="10" s="128" customFormat="1" ht="24.95" customHeight="1" spans="1:6">
      <c r="A10" s="233" t="s">
        <v>1416</v>
      </c>
      <c r="B10" s="234">
        <v>0</v>
      </c>
      <c r="C10" s="237"/>
      <c r="D10" s="235"/>
      <c r="F10" s="185"/>
    </row>
    <row r="11" s="128" customFormat="1" ht="24.95" customHeight="1" spans="1:6">
      <c r="A11" s="233" t="s">
        <v>1417</v>
      </c>
      <c r="B11" s="234"/>
      <c r="C11" s="237"/>
      <c r="D11" s="238"/>
      <c r="F11" s="185"/>
    </row>
    <row r="12" s="128" customFormat="1" ht="24.95" customHeight="1" spans="1:6">
      <c r="A12" s="239" t="s">
        <v>116</v>
      </c>
      <c r="B12" s="230">
        <f>B5+B8</f>
        <v>161590</v>
      </c>
      <c r="C12" s="239" t="s">
        <v>117</v>
      </c>
      <c r="D12" s="230">
        <f>D5+D9+D8</f>
        <v>161590</v>
      </c>
      <c r="F12" s="185"/>
    </row>
    <row r="13" s="128" customFormat="1" ht="24.95" customHeight="1" spans="1:5">
      <c r="A13" s="240"/>
      <c r="B13" s="241"/>
      <c r="C13" s="242" t="s">
        <v>112</v>
      </c>
      <c r="D13" s="230">
        <v>0</v>
      </c>
      <c r="E13" s="185"/>
    </row>
    <row r="14" s="128" customFormat="1" spans="2:4">
      <c r="B14" s="221"/>
      <c r="D14" s="256"/>
    </row>
    <row r="15" s="128" customFormat="1" spans="2:4">
      <c r="B15" s="221"/>
      <c r="D15" s="256"/>
    </row>
    <row r="16" s="128" customFormat="1" spans="2:4">
      <c r="B16" s="221"/>
      <c r="D16" s="256"/>
    </row>
    <row r="17" s="128" customFormat="1" spans="2:4">
      <c r="B17" s="221"/>
      <c r="D17" s="256"/>
    </row>
    <row r="18" s="128" customFormat="1" spans="2:5">
      <c r="B18" s="221"/>
      <c r="D18" s="256"/>
      <c r="E18" s="185"/>
    </row>
    <row r="19" s="128" customFormat="1" spans="2:4">
      <c r="B19" s="221"/>
      <c r="D19" s="256"/>
    </row>
    <row r="20" s="128" customFormat="1" spans="2:4">
      <c r="B20" s="221"/>
      <c r="D20" s="256"/>
    </row>
    <row r="21" s="128" customFormat="1" spans="2:4">
      <c r="B21" s="221"/>
      <c r="D21" s="256"/>
    </row>
    <row r="22" s="128" customFormat="1" spans="2:4">
      <c r="B22" s="221"/>
      <c r="D22" s="256"/>
    </row>
    <row r="23" s="128" customFormat="1" spans="2:4">
      <c r="B23" s="221"/>
      <c r="D23" s="256"/>
    </row>
    <row r="24" s="128" customFormat="1" spans="2:4">
      <c r="B24" s="221"/>
      <c r="D24" s="256"/>
    </row>
    <row r="25" s="128" customFormat="1" spans="2:4">
      <c r="B25" s="221"/>
      <c r="D25" s="256"/>
    </row>
    <row r="26" s="128" customFormat="1" spans="2:4">
      <c r="B26" s="221"/>
      <c r="D26" s="256"/>
    </row>
    <row r="27" s="128" customFormat="1" spans="2:4">
      <c r="B27" s="221"/>
      <c r="D27" s="256"/>
    </row>
    <row r="28" s="128" customFormat="1" spans="2:4">
      <c r="B28" s="221"/>
      <c r="D28" s="256"/>
    </row>
    <row r="29" s="128" customFormat="1" spans="2:4">
      <c r="B29" s="221"/>
      <c r="D29" s="256"/>
    </row>
    <row r="30" s="128" customFormat="1" spans="2:4">
      <c r="B30" s="221"/>
      <c r="D30" s="256"/>
    </row>
    <row r="31" s="128" customFormat="1" spans="2:4">
      <c r="B31" s="221"/>
      <c r="D31" s="257"/>
    </row>
  </sheetData>
  <mergeCells count="1">
    <mergeCell ref="A2:D2"/>
  </mergeCells>
  <printOptions horizontalCentered="1"/>
  <pageMargins left="0.39" right="0.39" top="0.59" bottom="0.79" header="0.39" footer="0.39"/>
  <pageSetup paperSize="9" scale="92" firstPageNumber="99" orientation="portrait" useFirstPageNumber="1" horizontalDpi="600" verticalDpi="600"/>
  <headerFooter alignWithMargins="0">
    <oddFooter>&amp;C— &amp;P —</oddFooter>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0"/>
  <sheetViews>
    <sheetView showGridLines="0" showZeros="0" zoomScaleSheetLayoutView="60" workbookViewId="0">
      <pane xSplit="1" ySplit="4" topLeftCell="B5" activePane="bottomRight" state="frozen"/>
      <selection/>
      <selection pane="topRight"/>
      <selection pane="bottomLeft"/>
      <selection pane="bottomRight" activeCell="A2" sqref="A2:C2"/>
    </sheetView>
  </sheetViews>
  <sheetFormatPr defaultColWidth="8.75" defaultRowHeight="15.95" customHeight="1" outlineLevelCol="2"/>
  <cols>
    <col min="1" max="1" width="45.625" style="185" customWidth="1"/>
    <col min="2" max="2" width="25.625" style="185" customWidth="1"/>
    <col min="3" max="3" width="15.625" style="185" customWidth="1"/>
    <col min="4" max="4" width="11.625" style="185" customWidth="1"/>
    <col min="5" max="5" width="9.5" style="185"/>
    <col min="6" max="32" width="9" style="185"/>
    <col min="33" max="16384" width="8.75" style="185"/>
  </cols>
  <sheetData>
    <row r="1" s="185" customFormat="1" ht="20.1" customHeight="1" spans="1:1">
      <c r="A1" s="251" t="s">
        <v>2172</v>
      </c>
    </row>
    <row r="2" s="185" customFormat="1" ht="39.95" customHeight="1" spans="1:3">
      <c r="A2" s="246" t="s">
        <v>2173</v>
      </c>
      <c r="B2" s="246"/>
      <c r="C2" s="246"/>
    </row>
    <row r="3" s="222" customFormat="1" ht="20.1" customHeight="1" spans="3:3">
      <c r="C3" s="133" t="s">
        <v>4</v>
      </c>
    </row>
    <row r="4" s="222" customFormat="1" ht="35.1" customHeight="1" spans="1:3">
      <c r="A4" s="6" t="s">
        <v>5</v>
      </c>
      <c r="B4" s="240" t="s">
        <v>1510</v>
      </c>
      <c r="C4" s="240" t="s">
        <v>10</v>
      </c>
    </row>
    <row r="5" s="222" customFormat="1" ht="24.95" customHeight="1" spans="1:3">
      <c r="A5" s="178" t="s">
        <v>1350</v>
      </c>
      <c r="B5" s="252"/>
      <c r="C5" s="249"/>
    </row>
    <row r="6" s="222" customFormat="1" ht="24.95" customHeight="1" spans="1:3">
      <c r="A6" s="178" t="s">
        <v>1351</v>
      </c>
      <c r="B6" s="252"/>
      <c r="C6" s="249"/>
    </row>
    <row r="7" s="222" customFormat="1" ht="24.95" customHeight="1" spans="1:3">
      <c r="A7" s="178" t="s">
        <v>1352</v>
      </c>
      <c r="B7" s="252"/>
      <c r="C7" s="249"/>
    </row>
    <row r="8" s="222" customFormat="1" ht="24.95" customHeight="1" spans="1:3">
      <c r="A8" s="178" t="s">
        <v>1353</v>
      </c>
      <c r="B8" s="252">
        <v>2690</v>
      </c>
      <c r="C8" s="249"/>
    </row>
    <row r="9" s="222" customFormat="1" ht="24.95" customHeight="1" spans="1:3">
      <c r="A9" s="178" t="s">
        <v>1354</v>
      </c>
      <c r="B9" s="252">
        <v>100</v>
      </c>
      <c r="C9" s="249"/>
    </row>
    <row r="10" s="222" customFormat="1" ht="24.95" customHeight="1" spans="1:3">
      <c r="A10" s="178" t="s">
        <v>1355</v>
      </c>
      <c r="B10" s="252">
        <v>117200</v>
      </c>
      <c r="C10" s="249"/>
    </row>
    <row r="11" s="222" customFormat="1" ht="24.95" customHeight="1" spans="1:3">
      <c r="A11" s="178" t="s">
        <v>1356</v>
      </c>
      <c r="B11" s="252"/>
      <c r="C11" s="249"/>
    </row>
    <row r="12" s="222" customFormat="1" ht="24.95" customHeight="1" spans="1:3">
      <c r="A12" s="253" t="s">
        <v>1357</v>
      </c>
      <c r="B12" s="252"/>
      <c r="C12" s="249"/>
    </row>
    <row r="13" s="222" customFormat="1" ht="24.95" customHeight="1" spans="1:3">
      <c r="A13" s="253" t="s">
        <v>1358</v>
      </c>
      <c r="B13" s="252">
        <v>300</v>
      </c>
      <c r="C13" s="249"/>
    </row>
    <row r="14" s="222" customFormat="1" ht="24.95" customHeight="1" spans="1:3">
      <c r="A14" s="253" t="s">
        <v>1359</v>
      </c>
      <c r="B14" s="252"/>
      <c r="C14" s="249"/>
    </row>
    <row r="15" s="222" customFormat="1" ht="24.95" customHeight="1" spans="1:3">
      <c r="A15" s="253" t="s">
        <v>1360</v>
      </c>
      <c r="B15" s="252"/>
      <c r="C15" s="249"/>
    </row>
    <row r="16" s="222" customFormat="1" ht="24.95" customHeight="1" spans="1:3">
      <c r="A16" s="253" t="s">
        <v>1361</v>
      </c>
      <c r="B16" s="252"/>
      <c r="C16" s="254"/>
    </row>
    <row r="17" s="222" customFormat="1" ht="24.95" customHeight="1" spans="1:3">
      <c r="A17" s="253" t="s">
        <v>1362</v>
      </c>
      <c r="B17" s="252">
        <v>700</v>
      </c>
      <c r="C17" s="254"/>
    </row>
    <row r="18" s="222" customFormat="1" ht="24.95" customHeight="1" spans="1:3">
      <c r="A18" s="253" t="s">
        <v>1363</v>
      </c>
      <c r="B18" s="252"/>
      <c r="C18" s="254"/>
    </row>
    <row r="19" s="222" customFormat="1" ht="24.95" customHeight="1" spans="1:3">
      <c r="A19" s="253" t="s">
        <v>2162</v>
      </c>
      <c r="B19" s="252"/>
      <c r="C19" s="254"/>
    </row>
    <row r="20" s="222" customFormat="1" ht="24.95" customHeight="1" spans="1:3">
      <c r="A20" s="173" t="s">
        <v>2163</v>
      </c>
      <c r="B20" s="255">
        <f>SUM(B5:B19)</f>
        <v>120990</v>
      </c>
      <c r="C20" s="253"/>
    </row>
  </sheetData>
  <mergeCells count="1">
    <mergeCell ref="A2:C2"/>
  </mergeCells>
  <printOptions horizontalCentered="1"/>
  <pageMargins left="0.39" right="0.39" top="0.59" bottom="0.79" header="0.39" footer="0.39"/>
  <pageSetup paperSize="9" firstPageNumber="100" fitToHeight="2" orientation="portrait" useFirstPageNumber="1" horizontalDpi="600" verticalDpi="600"/>
  <headerFooter alignWithMargins="0">
    <oddFooter>&amp;C— &amp;"Times New Roman,常规"&amp;P&amp;"宋体,常规" —</oddFooter>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41"/>
  <sheetViews>
    <sheetView showGridLines="0" showZeros="0" zoomScaleSheetLayoutView="60" workbookViewId="0">
      <pane xSplit="1" ySplit="3" topLeftCell="B12" activePane="bottomRight" state="frozen"/>
      <selection/>
      <selection pane="topRight"/>
      <selection pane="bottomLeft"/>
      <selection pane="bottomRight" activeCell="D18" sqref="D18"/>
    </sheetView>
  </sheetViews>
  <sheetFormatPr defaultColWidth="8.75" defaultRowHeight="15.95" customHeight="1" outlineLevelCol="2"/>
  <cols>
    <col min="1" max="1" width="50.625" style="185" customWidth="1"/>
    <col min="2" max="2" width="25.625" style="245" customWidth="1"/>
    <col min="3" max="3" width="15.625" style="185" customWidth="1"/>
    <col min="4" max="32" width="9" style="185"/>
    <col min="33" max="16384" width="8.75" style="185"/>
  </cols>
  <sheetData>
    <row r="1" s="185" customFormat="1" ht="20.1" customHeight="1" spans="1:2">
      <c r="A1" s="222" t="s">
        <v>2174</v>
      </c>
      <c r="B1" s="245"/>
    </row>
    <row r="2" s="185" customFormat="1" ht="39.95" customHeight="1" spans="1:3">
      <c r="A2" s="246" t="s">
        <v>2175</v>
      </c>
      <c r="B2" s="246"/>
      <c r="C2" s="246"/>
    </row>
    <row r="3" s="222" customFormat="1" ht="20.1" customHeight="1" spans="3:3">
      <c r="C3" s="247" t="s">
        <v>4</v>
      </c>
    </row>
    <row r="4" s="222" customFormat="1" ht="24.95" customHeight="1" spans="1:3">
      <c r="A4" s="6" t="s">
        <v>5</v>
      </c>
      <c r="B4" s="240" t="s">
        <v>1510</v>
      </c>
      <c r="C4" s="240" t="s">
        <v>10</v>
      </c>
    </row>
    <row r="5" s="222" customFormat="1" ht="24.95" customHeight="1" spans="1:3">
      <c r="A5" s="248" t="s">
        <v>1368</v>
      </c>
      <c r="B5" s="230">
        <v>0</v>
      </c>
      <c r="C5" s="249"/>
    </row>
    <row r="6" s="222" customFormat="1" ht="24.95" customHeight="1" spans="1:3">
      <c r="A6" s="250" t="s">
        <v>1369</v>
      </c>
      <c r="B6" s="241"/>
      <c r="C6" s="249"/>
    </row>
    <row r="7" s="222" customFormat="1" ht="24.95" customHeight="1" spans="1:3">
      <c r="A7" s="213" t="s">
        <v>1370</v>
      </c>
      <c r="B7" s="241"/>
      <c r="C7" s="249"/>
    </row>
    <row r="8" s="222" customFormat="1" ht="24.95" customHeight="1" spans="1:3">
      <c r="A8" s="248" t="s">
        <v>1371</v>
      </c>
      <c r="B8" s="230">
        <v>0</v>
      </c>
      <c r="C8" s="249"/>
    </row>
    <row r="9" s="222" customFormat="1" ht="24.95" customHeight="1" spans="1:3">
      <c r="A9" s="213" t="s">
        <v>1372</v>
      </c>
      <c r="B9" s="241"/>
      <c r="C9" s="249"/>
    </row>
    <row r="10" s="222" customFormat="1" ht="24.95" customHeight="1" spans="1:3">
      <c r="A10" s="250" t="s">
        <v>1373</v>
      </c>
      <c r="B10" s="241"/>
      <c r="C10" s="249"/>
    </row>
    <row r="11" s="222" customFormat="1" ht="24.95" customHeight="1" spans="1:3">
      <c r="A11" s="248" t="s">
        <v>1374</v>
      </c>
      <c r="B11" s="230">
        <v>0</v>
      </c>
      <c r="C11" s="249"/>
    </row>
    <row r="12" s="222" customFormat="1" ht="24.95" customHeight="1" spans="1:3">
      <c r="A12" s="250" t="s">
        <v>1375</v>
      </c>
      <c r="B12" s="241"/>
      <c r="C12" s="249"/>
    </row>
    <row r="13" s="222" customFormat="1" ht="24.95" customHeight="1" spans="1:3">
      <c r="A13" s="213" t="s">
        <v>1376</v>
      </c>
      <c r="B13" s="241"/>
      <c r="C13" s="249"/>
    </row>
    <row r="14" s="222" customFormat="1" ht="24.95" customHeight="1" spans="1:3">
      <c r="A14" s="248" t="s">
        <v>1377</v>
      </c>
      <c r="B14" s="230">
        <f>SUM(B15:B21)</f>
        <v>93193</v>
      </c>
      <c r="C14" s="249"/>
    </row>
    <row r="15" s="222" customFormat="1" ht="24.95" customHeight="1" spans="1:3">
      <c r="A15" s="213" t="s">
        <v>1378</v>
      </c>
      <c r="B15" s="241">
        <v>89403</v>
      </c>
      <c r="C15" s="249"/>
    </row>
    <row r="16" s="222" customFormat="1" ht="24.95" customHeight="1" spans="1:3">
      <c r="A16" s="213" t="s">
        <v>1379</v>
      </c>
      <c r="B16" s="241">
        <v>2690</v>
      </c>
      <c r="C16" s="249"/>
    </row>
    <row r="17" s="222" customFormat="1" ht="24.95" customHeight="1" spans="1:3">
      <c r="A17" s="213" t="s">
        <v>1380</v>
      </c>
      <c r="B17" s="241">
        <v>100</v>
      </c>
      <c r="C17" s="249"/>
    </row>
    <row r="18" s="222" customFormat="1" ht="24.95" customHeight="1" spans="1:3">
      <c r="A18" s="250" t="s">
        <v>1381</v>
      </c>
      <c r="B18" s="241"/>
      <c r="C18" s="249"/>
    </row>
    <row r="19" s="222" customFormat="1" ht="24.95" customHeight="1" spans="1:3">
      <c r="A19" s="250" t="s">
        <v>1382</v>
      </c>
      <c r="B19" s="241"/>
      <c r="C19" s="249"/>
    </row>
    <row r="20" s="222" customFormat="1" ht="24.95" customHeight="1" spans="1:3">
      <c r="A20" s="250" t="s">
        <v>2166</v>
      </c>
      <c r="B20" s="241">
        <v>300</v>
      </c>
      <c r="C20" s="249"/>
    </row>
    <row r="21" s="222" customFormat="1" ht="24.95" customHeight="1" spans="1:3">
      <c r="A21" s="250" t="s">
        <v>2167</v>
      </c>
      <c r="B21" s="241">
        <v>700</v>
      </c>
      <c r="C21" s="249"/>
    </row>
    <row r="22" s="222" customFormat="1" ht="24.95" customHeight="1" spans="1:3">
      <c r="A22" s="248" t="s">
        <v>1385</v>
      </c>
      <c r="B22" s="230">
        <v>0</v>
      </c>
      <c r="C22" s="249"/>
    </row>
    <row r="23" s="222" customFormat="1" ht="24.95" customHeight="1" spans="1:3">
      <c r="A23" s="250" t="s">
        <v>1386</v>
      </c>
      <c r="B23" s="241">
        <v>0</v>
      </c>
      <c r="C23" s="249"/>
    </row>
    <row r="24" s="222" customFormat="1" ht="24.95" customHeight="1" spans="1:3">
      <c r="A24" s="250" t="s">
        <v>1387</v>
      </c>
      <c r="B24" s="241"/>
      <c r="C24" s="249"/>
    </row>
    <row r="25" s="222" customFormat="1" ht="24.95" customHeight="1" spans="1:3">
      <c r="A25" s="213" t="s">
        <v>1388</v>
      </c>
      <c r="B25" s="241"/>
      <c r="C25" s="249"/>
    </row>
    <row r="26" s="222" customFormat="1" ht="24.95" customHeight="1" spans="1:3">
      <c r="A26" s="248" t="s">
        <v>1389</v>
      </c>
      <c r="B26" s="230">
        <v>0</v>
      </c>
      <c r="C26" s="249"/>
    </row>
    <row r="27" s="222" customFormat="1" ht="24.95" customHeight="1" spans="1:3">
      <c r="A27" s="177" t="s">
        <v>1390</v>
      </c>
      <c r="B27" s="241"/>
      <c r="C27" s="249"/>
    </row>
    <row r="28" s="222" customFormat="1" ht="24.95" customHeight="1" spans="1:3">
      <c r="A28" s="177" t="s">
        <v>1391</v>
      </c>
      <c r="B28" s="241"/>
      <c r="C28" s="249"/>
    </row>
    <row r="29" s="222" customFormat="1" ht="24.95" customHeight="1" spans="1:3">
      <c r="A29" s="177" t="s">
        <v>1392</v>
      </c>
      <c r="B29" s="241"/>
      <c r="C29" s="249"/>
    </row>
    <row r="30" s="222" customFormat="1" ht="24.95" customHeight="1" spans="1:3">
      <c r="A30" s="177" t="s">
        <v>1393</v>
      </c>
      <c r="B30" s="241"/>
      <c r="C30" s="249"/>
    </row>
    <row r="31" s="222" customFormat="1" ht="24.95" customHeight="1" spans="1:3">
      <c r="A31" s="177" t="s">
        <v>1394</v>
      </c>
      <c r="B31" s="241"/>
      <c r="C31" s="249"/>
    </row>
    <row r="32" s="222" customFormat="1" ht="24.95" customHeight="1" spans="1:3">
      <c r="A32" s="177" t="s">
        <v>1395</v>
      </c>
      <c r="B32" s="241"/>
      <c r="C32" s="249"/>
    </row>
    <row r="33" s="222" customFormat="1" ht="24.95" customHeight="1" spans="1:3">
      <c r="A33" s="248" t="s">
        <v>1396</v>
      </c>
      <c r="B33" s="230">
        <v>0</v>
      </c>
      <c r="C33" s="249"/>
    </row>
    <row r="34" s="222" customFormat="1" ht="24.95" customHeight="1" spans="1:3">
      <c r="A34" s="250" t="s">
        <v>1397</v>
      </c>
      <c r="B34" s="241"/>
      <c r="C34" s="249"/>
    </row>
    <row r="35" s="222" customFormat="1" ht="24.95" customHeight="1" spans="1:3">
      <c r="A35" s="248" t="s">
        <v>1398</v>
      </c>
      <c r="B35" s="230">
        <v>0</v>
      </c>
      <c r="C35" s="249"/>
    </row>
    <row r="36" s="222" customFormat="1" ht="24.95" customHeight="1" spans="1:3">
      <c r="A36" s="250" t="s">
        <v>1399</v>
      </c>
      <c r="B36" s="241">
        <v>0</v>
      </c>
      <c r="C36" s="249"/>
    </row>
    <row r="37" s="222" customFormat="1" ht="24.95" customHeight="1" spans="1:3">
      <c r="A37" s="250" t="s">
        <v>1400</v>
      </c>
      <c r="B37" s="241"/>
      <c r="C37" s="249"/>
    </row>
    <row r="38" s="222" customFormat="1" ht="24.95" customHeight="1" spans="1:3">
      <c r="A38" s="250" t="s">
        <v>1401</v>
      </c>
      <c r="B38" s="241">
        <v>0</v>
      </c>
      <c r="C38" s="249"/>
    </row>
    <row r="39" s="222" customFormat="1" ht="24.95" customHeight="1" spans="1:3">
      <c r="A39" s="248" t="s">
        <v>2168</v>
      </c>
      <c r="B39" s="230">
        <v>25227</v>
      </c>
      <c r="C39" s="249"/>
    </row>
    <row r="40" s="222" customFormat="1" ht="24.95" customHeight="1" spans="1:3">
      <c r="A40" s="248" t="s">
        <v>1403</v>
      </c>
      <c r="B40" s="230">
        <v>170</v>
      </c>
      <c r="C40" s="249"/>
    </row>
    <row r="41" s="185" customFormat="1" customHeight="1" spans="1:3">
      <c r="A41" s="173" t="s">
        <v>2169</v>
      </c>
      <c r="B41" s="230">
        <f>B5+B8+B11+B14+B22+B26+B33+B35+B39+B40</f>
        <v>118590</v>
      </c>
      <c r="C41" s="249"/>
    </row>
  </sheetData>
  <mergeCells count="1">
    <mergeCell ref="A2:C2"/>
  </mergeCells>
  <printOptions horizontalCentered="1"/>
  <pageMargins left="0.39" right="0.39" top="0.59" bottom="0.79" header="0.39" footer="0.39"/>
  <pageSetup paperSize="9" scale="97" firstPageNumber="101" fitToHeight="2" orientation="portrait" useFirstPageNumber="1" horizontalDpi="600" verticalDpi="600"/>
  <headerFooter alignWithMargins="0">
    <oddFooter>&amp;C— &amp;"Times New Roman,常规"&amp;P&amp;"宋体,常规" —</oddFooter>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Zeros="0" zoomScaleSheetLayoutView="60" topLeftCell="A2" workbookViewId="0">
      <selection activeCell="A3" sqref="A3"/>
    </sheetView>
  </sheetViews>
  <sheetFormatPr defaultColWidth="8.75" defaultRowHeight="14.25" outlineLevelCol="6"/>
  <cols>
    <col min="1" max="1" width="35.625" style="128" customWidth="1"/>
    <col min="2" max="2" width="12.625" style="221" customWidth="1"/>
    <col min="3" max="3" width="35.625" style="128" customWidth="1"/>
    <col min="4" max="4" width="12.625" style="221" customWidth="1"/>
    <col min="5" max="5" width="9" style="128" hidden="1" customWidth="1"/>
    <col min="6" max="8" width="11.625" style="128"/>
    <col min="9" max="9" width="9.5" style="128"/>
    <col min="10" max="32" width="9" style="128"/>
    <col min="33" max="16384" width="8.75" style="128"/>
  </cols>
  <sheetData>
    <row r="1" s="128" customFormat="1" ht="20.1" customHeight="1" spans="1:4">
      <c r="A1" s="222" t="s">
        <v>2176</v>
      </c>
      <c r="B1" s="223"/>
      <c r="C1" s="224"/>
      <c r="D1" s="225"/>
    </row>
    <row r="2" s="128" customFormat="1" ht="39.95" customHeight="1" spans="1:4">
      <c r="A2" s="226" t="s">
        <v>2177</v>
      </c>
      <c r="B2" s="226"/>
      <c r="C2" s="226"/>
      <c r="D2" s="226"/>
    </row>
    <row r="3" s="128" customFormat="1" ht="20.1" customHeight="1" spans="1:4">
      <c r="A3" s="227"/>
      <c r="B3" s="223"/>
      <c r="C3" s="224"/>
      <c r="D3" s="228" t="s">
        <v>4</v>
      </c>
    </row>
    <row r="4" s="128" customFormat="1" ht="35.1" customHeight="1" spans="1:4">
      <c r="A4" s="207" t="s">
        <v>1407</v>
      </c>
      <c r="B4" s="207" t="s">
        <v>1510</v>
      </c>
      <c r="C4" s="207" t="s">
        <v>1408</v>
      </c>
      <c r="D4" s="207" t="s">
        <v>1510</v>
      </c>
    </row>
    <row r="5" s="128" customFormat="1" ht="24.95" customHeight="1" spans="1:6">
      <c r="A5" s="229" t="s">
        <v>1409</v>
      </c>
      <c r="B5" s="230">
        <v>120990</v>
      </c>
      <c r="C5" s="229" t="s">
        <v>1410</v>
      </c>
      <c r="D5" s="230">
        <v>118590</v>
      </c>
      <c r="F5" s="185"/>
    </row>
    <row r="6" s="128" customFormat="1" ht="24.95" customHeight="1" spans="1:7">
      <c r="A6" s="231" t="s">
        <v>73</v>
      </c>
      <c r="B6" s="230"/>
      <c r="C6" s="232" t="s">
        <v>74</v>
      </c>
      <c r="D6" s="230">
        <v>0</v>
      </c>
      <c r="F6" s="185"/>
      <c r="G6" s="185"/>
    </row>
    <row r="7" s="128" customFormat="1" ht="24.95" customHeight="1" spans="1:6">
      <c r="A7" s="233" t="s">
        <v>1411</v>
      </c>
      <c r="B7" s="234"/>
      <c r="C7" s="233" t="s">
        <v>1412</v>
      </c>
      <c r="D7" s="235"/>
      <c r="E7" s="185">
        <f>B7-D9</f>
        <v>-20000</v>
      </c>
      <c r="F7" s="185"/>
    </row>
    <row r="8" s="128" customFormat="1" ht="24.95" customHeight="1" spans="1:6">
      <c r="A8" s="233" t="s">
        <v>1413</v>
      </c>
      <c r="B8" s="236">
        <v>40600</v>
      </c>
      <c r="C8" s="233" t="s">
        <v>1414</v>
      </c>
      <c r="D8" s="236">
        <v>23000</v>
      </c>
      <c r="E8" s="185"/>
      <c r="F8" s="185"/>
    </row>
    <row r="9" s="128" customFormat="1" ht="24.95" customHeight="1" spans="1:6">
      <c r="A9" s="233" t="s">
        <v>1415</v>
      </c>
      <c r="B9" s="234"/>
      <c r="C9" s="229" t="s">
        <v>102</v>
      </c>
      <c r="D9" s="230">
        <v>20000</v>
      </c>
      <c r="F9" s="185"/>
    </row>
    <row r="10" s="128" customFormat="1" ht="24.95" customHeight="1" spans="1:4">
      <c r="A10" s="233" t="s">
        <v>1416</v>
      </c>
      <c r="B10" s="234">
        <v>0</v>
      </c>
      <c r="C10" s="237"/>
      <c r="D10" s="235"/>
    </row>
    <row r="11" s="128" customFormat="1" ht="24.95" customHeight="1" spans="1:7">
      <c r="A11" s="233" t="s">
        <v>1417</v>
      </c>
      <c r="B11" s="234"/>
      <c r="C11" s="237"/>
      <c r="D11" s="238"/>
      <c r="G11" s="185"/>
    </row>
    <row r="12" s="128" customFormat="1" ht="24.95" customHeight="1" spans="1:4">
      <c r="A12" s="239" t="s">
        <v>116</v>
      </c>
      <c r="B12" s="230">
        <f>B5+B8</f>
        <v>161590</v>
      </c>
      <c r="C12" s="239" t="s">
        <v>117</v>
      </c>
      <c r="D12" s="230">
        <f>D5+D9+D8</f>
        <v>161590</v>
      </c>
    </row>
    <row r="13" s="128" customFormat="1" ht="24.95" customHeight="1" spans="1:4">
      <c r="A13" s="240"/>
      <c r="B13" s="241"/>
      <c r="C13" s="242" t="s">
        <v>112</v>
      </c>
      <c r="D13" s="230">
        <v>0</v>
      </c>
    </row>
    <row r="14" s="128" customFormat="1" spans="2:4">
      <c r="B14" s="221"/>
      <c r="D14" s="221"/>
    </row>
    <row r="15" s="128" customFormat="1" spans="2:4">
      <c r="B15" s="221"/>
      <c r="D15" s="221"/>
    </row>
    <row r="16" s="128" customFormat="1" spans="2:4">
      <c r="B16" s="221"/>
      <c r="D16" s="221"/>
    </row>
    <row r="17" s="128" customFormat="1" spans="2:4">
      <c r="B17" s="221"/>
      <c r="D17" s="221"/>
    </row>
    <row r="18" s="128" customFormat="1" spans="2:4">
      <c r="B18" s="221"/>
      <c r="D18" s="221"/>
    </row>
    <row r="19" s="128" customFormat="1" spans="2:4">
      <c r="B19" s="221"/>
      <c r="D19" s="243"/>
    </row>
    <row r="20" s="128" customFormat="1" spans="2:4">
      <c r="B20" s="221"/>
      <c r="D20" s="221"/>
    </row>
    <row r="21" s="128" customFormat="1" spans="2:4">
      <c r="B21" s="244"/>
      <c r="D21" s="221"/>
    </row>
    <row r="22" s="128" customFormat="1" spans="2:4">
      <c r="B22" s="221"/>
      <c r="D22" s="221"/>
    </row>
    <row r="23" s="128" customFormat="1" spans="2:4">
      <c r="B23" s="244"/>
      <c r="D23" s="221"/>
    </row>
  </sheetData>
  <mergeCells count="1">
    <mergeCell ref="A2:D2"/>
  </mergeCells>
  <printOptions horizontalCentered="1"/>
  <pageMargins left="0.39" right="0.39" top="0.59" bottom="0.79" header="0.39" footer="0.39"/>
  <pageSetup paperSize="9" scale="92" firstPageNumber="103" orientation="portrait" useFirstPageNumber="1" horizontalDpi="600" verticalDpi="600"/>
  <headerFooter alignWithMargins="0">
    <oddFooter>&amp;C— &amp;P —</oddFooter>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showZeros="0" zoomScaleSheetLayoutView="60" workbookViewId="0">
      <selection activeCell="I26" sqref="I26"/>
    </sheetView>
  </sheetViews>
  <sheetFormatPr defaultColWidth="8.75" defaultRowHeight="20.1" customHeight="1" outlineLevelCol="7"/>
  <cols>
    <col min="1" max="1" width="45.625" style="128" customWidth="1"/>
    <col min="2" max="2" width="28.25" style="204" customWidth="1"/>
    <col min="3" max="32" width="9" style="128"/>
    <col min="33" max="16384" width="8.75" style="128"/>
  </cols>
  <sheetData>
    <row r="1" s="128" customFormat="1" customHeight="1" spans="1:2">
      <c r="A1" s="108" t="s">
        <v>2178</v>
      </c>
      <c r="B1" s="205"/>
    </row>
    <row r="2" s="128" customFormat="1" ht="60" customHeight="1" spans="1:2">
      <c r="A2" s="215" t="s">
        <v>2179</v>
      </c>
      <c r="B2" s="215"/>
    </row>
    <row r="3" s="128" customFormat="1" customHeight="1" spans="1:2">
      <c r="A3" s="216"/>
      <c r="B3" s="217" t="s">
        <v>4</v>
      </c>
    </row>
    <row r="4" s="128" customFormat="1" ht="35.1" customHeight="1" spans="1:2">
      <c r="A4" s="218" t="s">
        <v>1433</v>
      </c>
      <c r="B4" s="218" t="s">
        <v>8</v>
      </c>
    </row>
    <row r="5" s="128" customFormat="1" ht="24.95" customHeight="1" spans="1:2">
      <c r="A5" s="219" t="s">
        <v>1434</v>
      </c>
      <c r="B5" s="219">
        <f>SUM(B6:B12)</f>
        <v>0</v>
      </c>
    </row>
    <row r="6" s="128" customFormat="1" ht="24.95" customHeight="1" spans="1:8">
      <c r="A6" s="126" t="s">
        <v>1435</v>
      </c>
      <c r="B6" s="106"/>
      <c r="E6" s="212"/>
      <c r="H6" s="212"/>
    </row>
    <row r="7" s="128" customFormat="1" ht="24.95" customHeight="1" spans="1:2">
      <c r="A7" s="126" t="s">
        <v>1436</v>
      </c>
      <c r="B7" s="106"/>
    </row>
    <row r="8" s="128" customFormat="1" ht="24.95" customHeight="1" spans="1:2">
      <c r="A8" s="126" t="s">
        <v>1437</v>
      </c>
      <c r="B8" s="106"/>
    </row>
    <row r="9" s="128" customFormat="1" ht="24.95" customHeight="1" spans="1:2">
      <c r="A9" s="126" t="s">
        <v>1438</v>
      </c>
      <c r="B9" s="106"/>
    </row>
    <row r="10" s="128" customFormat="1" ht="24.95" customHeight="1" spans="1:2">
      <c r="A10" s="126" t="s">
        <v>1439</v>
      </c>
      <c r="B10" s="106"/>
    </row>
    <row r="11" s="128" customFormat="1" ht="24.95" customHeight="1" spans="1:2">
      <c r="A11" s="126" t="s">
        <v>1440</v>
      </c>
      <c r="B11" s="106"/>
    </row>
    <row r="12" s="128" customFormat="1" ht="24.95" customHeight="1" spans="1:6">
      <c r="A12" s="126" t="s">
        <v>1441</v>
      </c>
      <c r="B12" s="106"/>
      <c r="F12" s="185"/>
    </row>
    <row r="13" customHeight="1" spans="1:1">
      <c r="A13" s="220" t="s">
        <v>2158</v>
      </c>
    </row>
  </sheetData>
  <mergeCells count="1">
    <mergeCell ref="A2:B2"/>
  </mergeCells>
  <printOptions horizontalCentered="1"/>
  <pageMargins left="0.39" right="0.39" top="0.59" bottom="0.79" header="0.39" footer="0.39"/>
  <pageSetup paperSize="9" firstPageNumber="26" orientation="portrait" useFirstPageNumber="1" horizontalDpi="600" verticalDpi="600"/>
  <headerFooter alignWithMargins="0">
    <oddFooter>&amp;C— &amp;P —</oddFooter>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5"/>
  <sheetViews>
    <sheetView zoomScaleSheetLayoutView="60" workbookViewId="0">
      <selection activeCell="I11" sqref="I11"/>
    </sheetView>
  </sheetViews>
  <sheetFormatPr defaultColWidth="8.75" defaultRowHeight="20.1" customHeight="1" outlineLevelCol="7"/>
  <cols>
    <col min="1" max="1" width="45.625" style="128" customWidth="1"/>
    <col min="2" max="2" width="25.625" style="204" customWidth="1"/>
    <col min="3" max="32" width="9" style="128"/>
    <col min="33" max="16384" width="8.75" style="128"/>
  </cols>
  <sheetData>
    <row r="1" customHeight="1" spans="1:2">
      <c r="A1" s="108" t="s">
        <v>2180</v>
      </c>
      <c r="B1" s="205"/>
    </row>
    <row r="2" ht="60" customHeight="1" spans="1:2">
      <c r="A2" s="206" t="s">
        <v>2181</v>
      </c>
      <c r="B2" s="206"/>
    </row>
    <row r="3" customHeight="1" spans="1:2">
      <c r="A3" s="108"/>
      <c r="B3" s="171" t="s">
        <v>4</v>
      </c>
    </row>
    <row r="4" ht="35.1" customHeight="1" spans="1:2">
      <c r="A4" s="6" t="s">
        <v>5</v>
      </c>
      <c r="B4" s="207" t="s">
        <v>1510</v>
      </c>
    </row>
    <row r="5" ht="24.95" customHeight="1" spans="1:2">
      <c r="A5" s="208" t="s">
        <v>75</v>
      </c>
      <c r="B5" s="209"/>
    </row>
    <row r="6" ht="24.95" customHeight="1" spans="1:8">
      <c r="A6" s="210" t="s">
        <v>1444</v>
      </c>
      <c r="B6" s="211"/>
      <c r="E6" s="212"/>
      <c r="H6" s="212"/>
    </row>
    <row r="7" ht="24.95" customHeight="1" spans="1:2">
      <c r="A7" s="210" t="s">
        <v>1445</v>
      </c>
      <c r="B7" s="211"/>
    </row>
    <row r="8" ht="24.95" customHeight="1" spans="1:2">
      <c r="A8" s="210" t="s">
        <v>1446</v>
      </c>
      <c r="B8" s="211"/>
    </row>
    <row r="9" ht="24.95" customHeight="1" spans="1:2">
      <c r="A9" s="210" t="s">
        <v>1447</v>
      </c>
      <c r="B9" s="211"/>
    </row>
    <row r="10" ht="24.95" customHeight="1" spans="1:2">
      <c r="A10" s="210" t="s">
        <v>1448</v>
      </c>
      <c r="B10" s="211"/>
    </row>
    <row r="11" ht="24.95" customHeight="1" spans="1:2">
      <c r="A11" s="210" t="s">
        <v>1449</v>
      </c>
      <c r="B11" s="211"/>
    </row>
    <row r="12" ht="24.95" customHeight="1" spans="1:6">
      <c r="A12" s="210" t="s">
        <v>1450</v>
      </c>
      <c r="B12" s="211"/>
      <c r="F12" s="185"/>
    </row>
    <row r="13" ht="24.95" customHeight="1" spans="1:8">
      <c r="A13" s="210" t="s">
        <v>1451</v>
      </c>
      <c r="B13" s="211"/>
      <c r="H13" s="185"/>
    </row>
    <row r="14" ht="24.95" customHeight="1" spans="1:8">
      <c r="A14" s="210" t="s">
        <v>1452</v>
      </c>
      <c r="B14" s="211"/>
      <c r="H14" s="185"/>
    </row>
    <row r="15" ht="24.95" customHeight="1" spans="1:8">
      <c r="A15" s="210" t="s">
        <v>1453</v>
      </c>
      <c r="B15" s="211"/>
      <c r="H15" s="185"/>
    </row>
    <row r="16" ht="24.95" customHeight="1" spans="1:8">
      <c r="A16" s="210" t="s">
        <v>1454</v>
      </c>
      <c r="B16" s="211"/>
      <c r="H16" s="185"/>
    </row>
    <row r="17" ht="24.95" customHeight="1" spans="1:8">
      <c r="A17" s="210" t="s">
        <v>1455</v>
      </c>
      <c r="B17" s="211"/>
      <c r="H17" s="185"/>
    </row>
    <row r="18" ht="24.95" customHeight="1" spans="1:8">
      <c r="A18" s="210" t="s">
        <v>1456</v>
      </c>
      <c r="B18" s="211"/>
      <c r="H18" s="185"/>
    </row>
    <row r="19" ht="24.95" customHeight="1" spans="1:8">
      <c r="A19" s="210" t="s">
        <v>1457</v>
      </c>
      <c r="B19" s="211"/>
      <c r="H19" s="185"/>
    </row>
    <row r="20" ht="24.95" customHeight="1" spans="1:8">
      <c r="A20" s="213" t="s">
        <v>1458</v>
      </c>
      <c r="B20" s="211"/>
      <c r="H20" s="185"/>
    </row>
    <row r="21" ht="24.95" customHeight="1" spans="1:8">
      <c r="A21" s="210" t="s">
        <v>1459</v>
      </c>
      <c r="B21" s="211"/>
      <c r="H21" s="185"/>
    </row>
    <row r="22" ht="24.95" customHeight="1" spans="1:8">
      <c r="A22" s="210" t="s">
        <v>1460</v>
      </c>
      <c r="B22" s="211"/>
      <c r="H22" s="185"/>
    </row>
    <row r="23" ht="24.95" customHeight="1" spans="1:8">
      <c r="A23" s="210" t="s">
        <v>1461</v>
      </c>
      <c r="B23" s="211"/>
      <c r="H23" s="185"/>
    </row>
    <row r="24" ht="24.95" customHeight="1" spans="1:2">
      <c r="A24" s="210" t="s">
        <v>1462</v>
      </c>
      <c r="B24" s="211"/>
    </row>
    <row r="25" customHeight="1" spans="1:1">
      <c r="A25" s="214" t="s">
        <v>2158</v>
      </c>
    </row>
  </sheetData>
  <mergeCells count="1">
    <mergeCell ref="A2:B2"/>
  </mergeCells>
  <printOptions horizontalCentered="1"/>
  <pageMargins left="0.39" right="0.39" top="0.59" bottom="0.79" header="0.39" footer="0.39"/>
  <pageSetup paperSize="9" firstPageNumber="105" orientation="portrait" useFirstPageNumber="1" horizontalDpi="600" verticalDpi="600"/>
  <headerFooter>
    <oddFooter>&amp;C— &amp;P —</oddFooter>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zoomScaleSheetLayoutView="60" topLeftCell="A11" workbookViewId="0">
      <selection activeCell="C24" sqref="C24:D24"/>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2182</v>
      </c>
      <c r="B11" s="149"/>
      <c r="C11" s="149"/>
      <c r="D11" s="149"/>
      <c r="E11" s="149"/>
      <c r="F11" s="149"/>
      <c r="G11" s="149"/>
    </row>
    <row r="14" ht="46.5" spans="1:1">
      <c r="A14" s="150" t="s">
        <v>1468</v>
      </c>
    </row>
    <row r="33" spans="4:4">
      <c r="D33" s="151"/>
    </row>
  </sheetData>
  <pageMargins left="0.75" right="0.75" top="1" bottom="1" header="0.5" footer="0.5"/>
  <pageSetup paperSize="9" orientation="portrait" horizontalDpi="600" verticalDpi="600"/>
  <headerFooter alignWithMargins="0"/>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Zeros="0" zoomScaleSheetLayoutView="60" workbookViewId="0">
      <selection activeCell="A2" sqref="A2:E2"/>
    </sheetView>
  </sheetViews>
  <sheetFormatPr defaultColWidth="8.75" defaultRowHeight="27.75" customHeight="1" outlineLevelCol="4"/>
  <cols>
    <col min="1" max="1" width="35.625" style="187" customWidth="1"/>
    <col min="2" max="2" width="16.625" style="187" hidden="1" customWidth="1"/>
    <col min="3" max="4" width="15.625" style="187" customWidth="1"/>
    <col min="5" max="5" width="25.625" style="187" customWidth="1"/>
    <col min="6" max="32" width="9" style="187"/>
    <col min="33" max="16384" width="8.75" style="187"/>
  </cols>
  <sheetData>
    <row r="1" ht="20.1" customHeight="1" spans="1:1">
      <c r="A1" s="188" t="s">
        <v>2183</v>
      </c>
    </row>
    <row r="2" ht="39.95" customHeight="1" spans="1:5">
      <c r="A2" s="189" t="s">
        <v>2184</v>
      </c>
      <c r="B2" s="189"/>
      <c r="C2" s="189"/>
      <c r="D2" s="189"/>
      <c r="E2" s="189"/>
    </row>
    <row r="3" ht="20.1" customHeight="1" spans="5:5">
      <c r="E3" s="190" t="s">
        <v>4</v>
      </c>
    </row>
    <row r="4" s="186" customFormat="1" ht="35.1" customHeight="1" spans="1:5">
      <c r="A4" s="6" t="s">
        <v>5</v>
      </c>
      <c r="B4" s="172" t="s">
        <v>2185</v>
      </c>
      <c r="C4" s="172" t="s">
        <v>1510</v>
      </c>
      <c r="D4" s="42" t="s">
        <v>1671</v>
      </c>
      <c r="E4" s="172" t="s">
        <v>10</v>
      </c>
    </row>
    <row r="5" s="186" customFormat="1" ht="24.95" customHeight="1" spans="1:5">
      <c r="A5" s="191" t="s">
        <v>1471</v>
      </c>
      <c r="B5" s="192">
        <f>SUM(B6:B13)</f>
        <v>33965</v>
      </c>
      <c r="C5" s="192">
        <v>80</v>
      </c>
      <c r="D5" s="176">
        <v>0</v>
      </c>
      <c r="E5" s="193"/>
    </row>
    <row r="6" s="186" customFormat="1" ht="24.95" customHeight="1" spans="1:5">
      <c r="A6" s="194" t="s">
        <v>2186</v>
      </c>
      <c r="B6" s="195">
        <v>6158</v>
      </c>
      <c r="C6" s="195"/>
      <c r="D6" s="196">
        <v>0</v>
      </c>
      <c r="E6" s="193"/>
    </row>
    <row r="7" s="186" customFormat="1" ht="24.95" customHeight="1" spans="1:5">
      <c r="A7" s="194" t="s">
        <v>2187</v>
      </c>
      <c r="B7" s="195">
        <v>1500</v>
      </c>
      <c r="C7" s="195"/>
      <c r="D7" s="196"/>
      <c r="E7" s="193"/>
    </row>
    <row r="8" s="186" customFormat="1" ht="24.95" customHeight="1" spans="1:5">
      <c r="A8" s="194" t="s">
        <v>2188</v>
      </c>
      <c r="B8" s="195">
        <v>1907</v>
      </c>
      <c r="C8" s="195"/>
      <c r="D8" s="196"/>
      <c r="E8" s="193"/>
    </row>
    <row r="9" s="186" customFormat="1" ht="24.95" customHeight="1" spans="1:5">
      <c r="A9" s="194" t="s">
        <v>2189</v>
      </c>
      <c r="B9" s="195">
        <v>1193</v>
      </c>
      <c r="C9" s="195"/>
      <c r="D9" s="196"/>
      <c r="E9" s="193"/>
    </row>
    <row r="10" s="186" customFormat="1" ht="24.95" customHeight="1" spans="1:5">
      <c r="A10" s="197" t="s">
        <v>2190</v>
      </c>
      <c r="B10" s="195">
        <v>3750</v>
      </c>
      <c r="C10" s="195"/>
      <c r="D10" s="196"/>
      <c r="E10" s="193"/>
    </row>
    <row r="11" ht="24.95" customHeight="1" spans="1:5">
      <c r="A11" s="198" t="s">
        <v>2191</v>
      </c>
      <c r="B11" s="195"/>
      <c r="C11" s="195"/>
      <c r="D11" s="176"/>
      <c r="E11" s="194"/>
    </row>
    <row r="12" ht="24.95" customHeight="1" spans="1:5">
      <c r="A12" s="198" t="s">
        <v>2192</v>
      </c>
      <c r="B12" s="195">
        <v>1000</v>
      </c>
      <c r="C12" s="195"/>
      <c r="D12" s="176"/>
      <c r="E12" s="194"/>
    </row>
    <row r="13" ht="39.95" customHeight="1" spans="1:5">
      <c r="A13" s="194" t="s">
        <v>2193</v>
      </c>
      <c r="B13" s="195">
        <v>18457</v>
      </c>
      <c r="C13" s="195">
        <v>80</v>
      </c>
      <c r="D13" s="196"/>
      <c r="E13" s="194"/>
    </row>
    <row r="14" s="186" customFormat="1" ht="24.95" customHeight="1" spans="1:5">
      <c r="A14" s="191" t="s">
        <v>1480</v>
      </c>
      <c r="B14" s="192">
        <f>SUM(B15:B18)</f>
        <v>172</v>
      </c>
      <c r="C14" s="192"/>
      <c r="D14" s="176"/>
      <c r="E14" s="191"/>
    </row>
    <row r="15" ht="24.95" customHeight="1" spans="1:5">
      <c r="A15" s="194" t="s">
        <v>2194</v>
      </c>
      <c r="B15" s="199">
        <v>0</v>
      </c>
      <c r="C15" s="195"/>
      <c r="D15" s="196"/>
      <c r="E15" s="194"/>
    </row>
    <row r="16" ht="24.95" customHeight="1" spans="1:5">
      <c r="A16" s="194" t="s">
        <v>2195</v>
      </c>
      <c r="B16" s="199">
        <v>172</v>
      </c>
      <c r="C16" s="195"/>
      <c r="D16" s="196"/>
      <c r="E16" s="194"/>
    </row>
    <row r="17" ht="24.95" customHeight="1" spans="1:5">
      <c r="A17" s="194" t="s">
        <v>2196</v>
      </c>
      <c r="B17" s="199"/>
      <c r="C17" s="195"/>
      <c r="D17" s="196"/>
      <c r="E17" s="194"/>
    </row>
    <row r="18" ht="24.95" customHeight="1" spans="1:5">
      <c r="A18" s="194" t="s">
        <v>2197</v>
      </c>
      <c r="B18" s="199"/>
      <c r="C18" s="195"/>
      <c r="D18" s="196"/>
      <c r="E18" s="194"/>
    </row>
    <row r="19" s="186" customFormat="1" ht="24.95" customHeight="1" spans="1:5">
      <c r="A19" s="191" t="s">
        <v>1483</v>
      </c>
      <c r="B19" s="192"/>
      <c r="C19" s="192"/>
      <c r="D19" s="176"/>
      <c r="E19" s="191"/>
    </row>
    <row r="20" s="186" customFormat="1" ht="24.95" customHeight="1" spans="1:5">
      <c r="A20" s="191" t="s">
        <v>1484</v>
      </c>
      <c r="B20" s="192"/>
      <c r="C20" s="192"/>
      <c r="D20" s="176"/>
      <c r="E20" s="191"/>
    </row>
    <row r="21" s="186" customFormat="1" ht="24.95" customHeight="1" spans="1:5">
      <c r="A21" s="191" t="s">
        <v>2198</v>
      </c>
      <c r="B21" s="192">
        <f>SUM(B22)</f>
        <v>9376</v>
      </c>
      <c r="C21" s="192"/>
      <c r="D21" s="176"/>
      <c r="E21" s="191"/>
    </row>
    <row r="22" ht="24.95" customHeight="1" spans="1:5">
      <c r="A22" s="200" t="s">
        <v>2199</v>
      </c>
      <c r="B22" s="201">
        <v>9376</v>
      </c>
      <c r="C22" s="201"/>
      <c r="D22" s="202"/>
      <c r="E22" s="194"/>
    </row>
    <row r="23" ht="24.95" customHeight="1" spans="1:5">
      <c r="A23" s="200"/>
      <c r="B23" s="201"/>
      <c r="C23" s="201"/>
      <c r="D23" s="202"/>
      <c r="E23" s="194"/>
    </row>
    <row r="24" s="186" customFormat="1" ht="24.95" customHeight="1" spans="1:5">
      <c r="A24" s="172" t="s">
        <v>1487</v>
      </c>
      <c r="B24" s="192">
        <f>B21+B20+B19+B14+B5</f>
        <v>43513</v>
      </c>
      <c r="C24" s="192">
        <v>80</v>
      </c>
      <c r="D24" s="176">
        <v>0</v>
      </c>
      <c r="E24" s="194"/>
    </row>
    <row r="25" s="186" customFormat="1" ht="24.95" customHeight="1" spans="1:5">
      <c r="A25" s="172" t="s">
        <v>1488</v>
      </c>
      <c r="B25" s="192">
        <v>0</v>
      </c>
      <c r="C25" s="192"/>
      <c r="D25" s="176"/>
      <c r="E25" s="194"/>
    </row>
    <row r="26" s="186" customFormat="1" ht="24.95" customHeight="1" spans="1:5">
      <c r="A26" s="172" t="s">
        <v>1489</v>
      </c>
      <c r="B26" s="203">
        <v>13301</v>
      </c>
      <c r="C26" s="192"/>
      <c r="D26" s="176"/>
      <c r="E26" s="191"/>
    </row>
  </sheetData>
  <mergeCells count="1">
    <mergeCell ref="A2:E2"/>
  </mergeCells>
  <printOptions horizontalCentered="1"/>
  <pageMargins left="0.39" right="0.39" top="0.59" bottom="0.79" header="0.39" footer="0.39"/>
  <pageSetup paperSize="9" scale="96" firstPageNumber="106" orientation="portrait" useFirstPageNumber="1" horizontalDpi="600" verticalDpi="600"/>
  <headerFooter alignWithMargins="0">
    <oddFooter>&amp;C— &amp;"Times New Roman,常规"&amp;P&amp;"宋体,常规"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2"/>
  <sheetViews>
    <sheetView showGridLines="0" showZeros="0" zoomScaleSheetLayoutView="60" workbookViewId="0">
      <pane xSplit="1" ySplit="4" topLeftCell="B15" activePane="bottomRight" state="frozen"/>
      <selection/>
      <selection pane="topRight"/>
      <selection pane="bottomLeft"/>
      <selection pane="bottomRight" activeCell="A2" sqref="A2:D2"/>
    </sheetView>
  </sheetViews>
  <sheetFormatPr defaultColWidth="8.75" defaultRowHeight="14.25"/>
  <cols>
    <col min="1" max="1" width="40.625" style="299" customWidth="1"/>
    <col min="2" max="2" width="12.625" style="300" customWidth="1"/>
    <col min="3" max="3" width="40.625" style="299" customWidth="1"/>
    <col min="4" max="4" width="12.625" style="300" customWidth="1"/>
    <col min="5" max="5" width="9" style="299" customWidth="1"/>
    <col min="6" max="23" width="9" style="299"/>
    <col min="24" max="16384" width="8.75" style="299"/>
  </cols>
  <sheetData>
    <row r="1" ht="20.1" customHeight="1" spans="1:2">
      <c r="A1" s="297" t="s">
        <v>1105</v>
      </c>
      <c r="B1" s="298"/>
    </row>
    <row r="2" ht="39.95" customHeight="1" spans="1:4">
      <c r="A2" s="301" t="s">
        <v>1106</v>
      </c>
      <c r="B2" s="301"/>
      <c r="C2" s="301"/>
      <c r="D2" s="301"/>
    </row>
    <row r="3" ht="20.1" customHeight="1" spans="1:4">
      <c r="A3" s="302"/>
      <c r="B3" s="303"/>
      <c r="C3" s="302"/>
      <c r="D3" s="304" t="s">
        <v>4</v>
      </c>
    </row>
    <row r="4" s="297" customFormat="1" ht="35.1" customHeight="1" spans="1:4">
      <c r="A4" s="28" t="s">
        <v>69</v>
      </c>
      <c r="B4" s="29" t="s">
        <v>8</v>
      </c>
      <c r="C4" s="30" t="s">
        <v>70</v>
      </c>
      <c r="D4" s="30" t="s">
        <v>8</v>
      </c>
    </row>
    <row r="5" s="520" customFormat="1" ht="20.1" customHeight="1" spans="1:4">
      <c r="A5" s="305" t="s">
        <v>71</v>
      </c>
      <c r="B5" s="306">
        <v>97000</v>
      </c>
      <c r="C5" s="307" t="s">
        <v>72</v>
      </c>
      <c r="D5" s="306">
        <v>415879</v>
      </c>
    </row>
    <row r="6" s="297" customFormat="1" ht="20.1" customHeight="1" spans="1:4">
      <c r="A6" s="305" t="s">
        <v>73</v>
      </c>
      <c r="B6" s="308">
        <f>B7+B10+B11+B15+B26+B20</f>
        <v>602020</v>
      </c>
      <c r="C6" s="307" t="s">
        <v>74</v>
      </c>
      <c r="D6" s="306">
        <f>D7+D16+D20</f>
        <v>222971</v>
      </c>
    </row>
    <row r="7" s="520" customFormat="1" ht="20.1" customHeight="1" spans="1:4">
      <c r="A7" s="309" t="s">
        <v>75</v>
      </c>
      <c r="B7" s="308">
        <f>B8+B9</f>
        <v>411367</v>
      </c>
      <c r="C7" s="309" t="s">
        <v>76</v>
      </c>
      <c r="D7" s="306">
        <f>D9+D8</f>
        <v>12163</v>
      </c>
    </row>
    <row r="8" s="297" customFormat="1" ht="20.1" customHeight="1" spans="1:4">
      <c r="A8" s="310" t="s">
        <v>77</v>
      </c>
      <c r="B8" s="311">
        <v>363290</v>
      </c>
      <c r="C8" s="310" t="s">
        <v>78</v>
      </c>
      <c r="D8" s="311">
        <v>21</v>
      </c>
    </row>
    <row r="9" s="297" customFormat="1" ht="20.1" customHeight="1" spans="1:4">
      <c r="A9" s="310" t="s">
        <v>79</v>
      </c>
      <c r="B9" s="311">
        <v>48077</v>
      </c>
      <c r="C9" s="310" t="s">
        <v>80</v>
      </c>
      <c r="D9" s="311">
        <v>12142</v>
      </c>
    </row>
    <row r="10" s="297" customFormat="1" ht="20.1" customHeight="1" spans="1:4">
      <c r="A10" s="309" t="s">
        <v>81</v>
      </c>
      <c r="B10" s="308">
        <v>12441</v>
      </c>
      <c r="C10" s="309" t="s">
        <v>82</v>
      </c>
      <c r="D10" s="306"/>
    </row>
    <row r="11" s="297" customFormat="1" ht="20.1" customHeight="1" spans="1:4">
      <c r="A11" s="309" t="s">
        <v>83</v>
      </c>
      <c r="B11" s="308">
        <f>B13</f>
        <v>24</v>
      </c>
      <c r="C11" s="309" t="s">
        <v>84</v>
      </c>
      <c r="D11" s="306"/>
    </row>
    <row r="12" s="297" customFormat="1" ht="20.1" customHeight="1" spans="1:4">
      <c r="A12" s="310" t="s">
        <v>85</v>
      </c>
      <c r="B12" s="311"/>
      <c r="C12" s="310" t="s">
        <v>86</v>
      </c>
      <c r="D12" s="306"/>
    </row>
    <row r="13" s="297" customFormat="1" ht="20.1" customHeight="1" spans="1:4">
      <c r="A13" s="310" t="s">
        <v>87</v>
      </c>
      <c r="B13" s="311">
        <v>24</v>
      </c>
      <c r="C13" s="310" t="s">
        <v>88</v>
      </c>
      <c r="D13" s="306"/>
    </row>
    <row r="14" s="520" customFormat="1" ht="20.1" customHeight="1" spans="1:4">
      <c r="A14" s="310" t="s">
        <v>89</v>
      </c>
      <c r="B14" s="311"/>
      <c r="C14" s="310" t="s">
        <v>90</v>
      </c>
      <c r="D14" s="311"/>
    </row>
    <row r="15" s="297" customFormat="1" ht="20.1" customHeight="1" spans="1:4">
      <c r="A15" s="309" t="s">
        <v>91</v>
      </c>
      <c r="B15" s="308">
        <v>133532</v>
      </c>
      <c r="C15" s="310" t="s">
        <v>92</v>
      </c>
      <c r="D15" s="311"/>
    </row>
    <row r="16" s="297" customFormat="1" ht="20.1" customHeight="1" spans="1:4">
      <c r="A16" s="310" t="s">
        <v>93</v>
      </c>
      <c r="B16" s="311">
        <v>133532</v>
      </c>
      <c r="C16" s="309" t="s">
        <v>94</v>
      </c>
      <c r="D16" s="312">
        <v>69479</v>
      </c>
    </row>
    <row r="17" s="297" customFormat="1" ht="20.1" customHeight="1" spans="1:4">
      <c r="A17" s="310" t="s">
        <v>95</v>
      </c>
      <c r="B17" s="311"/>
      <c r="C17" s="309" t="s">
        <v>96</v>
      </c>
      <c r="D17" s="313"/>
    </row>
    <row r="18" s="297" customFormat="1" ht="20.1" customHeight="1" spans="1:4">
      <c r="A18" s="310" t="s">
        <v>97</v>
      </c>
      <c r="B18" s="311"/>
      <c r="C18" s="309" t="s">
        <v>98</v>
      </c>
      <c r="D18" s="313"/>
    </row>
    <row r="19" s="297" customFormat="1" ht="20.1" customHeight="1" spans="1:4">
      <c r="A19" s="310" t="s">
        <v>99</v>
      </c>
      <c r="B19" s="311"/>
      <c r="C19" s="309" t="s">
        <v>100</v>
      </c>
      <c r="D19" s="313"/>
    </row>
    <row r="20" s="297" customFormat="1" ht="20.1" customHeight="1" spans="1:23">
      <c r="A20" s="309" t="s">
        <v>1107</v>
      </c>
      <c r="B20" s="308">
        <v>36000</v>
      </c>
      <c r="C20" s="309" t="s">
        <v>1108</v>
      </c>
      <c r="D20" s="308">
        <v>141329</v>
      </c>
      <c r="E20" s="299"/>
      <c r="F20" s="299"/>
      <c r="G20" s="299"/>
      <c r="H20" s="299"/>
      <c r="I20" s="299"/>
      <c r="J20" s="299"/>
      <c r="K20" s="299"/>
      <c r="L20" s="299"/>
      <c r="M20" s="299"/>
      <c r="N20" s="299"/>
      <c r="O20" s="299"/>
      <c r="P20" s="299"/>
      <c r="Q20" s="299"/>
      <c r="R20" s="299"/>
      <c r="S20" s="299"/>
      <c r="T20" s="299"/>
      <c r="U20" s="299"/>
      <c r="V20" s="299"/>
      <c r="W20" s="299"/>
    </row>
    <row r="21" s="297" customFormat="1" ht="20.1" customHeight="1" spans="1:4">
      <c r="A21" s="309" t="s">
        <v>101</v>
      </c>
      <c r="B21" s="311"/>
      <c r="C21" s="314" t="s">
        <v>102</v>
      </c>
      <c r="D21" s="315">
        <f>D22</f>
        <v>47170</v>
      </c>
    </row>
    <row r="22" s="297" customFormat="1" ht="20.1" customHeight="1" spans="1:4">
      <c r="A22" s="310" t="s">
        <v>103</v>
      </c>
      <c r="B22" s="311"/>
      <c r="C22" s="309" t="s">
        <v>104</v>
      </c>
      <c r="D22" s="311">
        <f>D23</f>
        <v>47170</v>
      </c>
    </row>
    <row r="23" s="297" customFormat="1" ht="20.1" customHeight="1" spans="1:4">
      <c r="A23" s="310" t="s">
        <v>105</v>
      </c>
      <c r="B23" s="311"/>
      <c r="C23" s="310" t="s">
        <v>106</v>
      </c>
      <c r="D23" s="311">
        <v>47170</v>
      </c>
    </row>
    <row r="24" s="297" customFormat="1" ht="20.1" customHeight="1" spans="1:4">
      <c r="A24" s="310" t="s">
        <v>107</v>
      </c>
      <c r="B24" s="311"/>
      <c r="C24" s="310" t="s">
        <v>108</v>
      </c>
      <c r="D24" s="306"/>
    </row>
    <row r="25" s="297" customFormat="1" ht="20.1" customHeight="1" spans="1:4">
      <c r="A25" s="310" t="s">
        <v>109</v>
      </c>
      <c r="B25" s="311"/>
      <c r="C25" s="310" t="s">
        <v>110</v>
      </c>
      <c r="D25" s="306"/>
    </row>
    <row r="26" s="297" customFormat="1" ht="20.1" customHeight="1" spans="1:4">
      <c r="A26" s="309" t="s">
        <v>111</v>
      </c>
      <c r="B26" s="308">
        <v>8656</v>
      </c>
      <c r="C26" s="307" t="s">
        <v>112</v>
      </c>
      <c r="D26" s="306">
        <v>13000</v>
      </c>
    </row>
    <row r="27" s="297" customFormat="1" ht="20.1" customHeight="1" spans="1:4">
      <c r="A27" s="309" t="s">
        <v>113</v>
      </c>
      <c r="B27" s="165"/>
      <c r="C27" s="307"/>
      <c r="D27" s="306"/>
    </row>
    <row r="28" s="297" customFormat="1" ht="20.1" customHeight="1" spans="1:4">
      <c r="A28" s="309" t="s">
        <v>114</v>
      </c>
      <c r="B28" s="165"/>
      <c r="C28" s="316"/>
      <c r="D28" s="306"/>
    </row>
    <row r="29" s="297" customFormat="1" ht="20.1" customHeight="1" spans="1:4">
      <c r="A29" s="309" t="s">
        <v>115</v>
      </c>
      <c r="B29" s="165"/>
      <c r="C29" s="316"/>
      <c r="D29" s="306"/>
    </row>
    <row r="30" s="297" customFormat="1" ht="20.1" customHeight="1" spans="1:4">
      <c r="A30" s="317"/>
      <c r="B30" s="165"/>
      <c r="C30" s="316"/>
      <c r="D30" s="318"/>
    </row>
    <row r="31" s="297" customFormat="1" ht="20.1" customHeight="1" spans="1:4">
      <c r="A31" s="319"/>
      <c r="B31" s="306"/>
      <c r="C31" s="316"/>
      <c r="D31" s="318"/>
    </row>
    <row r="32" s="297" customFormat="1" ht="20.1" customHeight="1" spans="1:4">
      <c r="A32" s="38" t="s">
        <v>116</v>
      </c>
      <c r="B32" s="306">
        <f>B6+B5</f>
        <v>699020</v>
      </c>
      <c r="C32" s="39" t="s">
        <v>117</v>
      </c>
      <c r="D32" s="306">
        <f>D6+D5+D21+D26</f>
        <v>699020</v>
      </c>
    </row>
    <row r="35" spans="4:4">
      <c r="D35" s="350"/>
    </row>
    <row r="40" spans="3:3">
      <c r="C40" s="300"/>
    </row>
    <row r="42" spans="4:4">
      <c r="D42" s="350"/>
    </row>
  </sheetData>
  <mergeCells count="1">
    <mergeCell ref="A2:D2"/>
  </mergeCells>
  <printOptions horizontalCentered="1"/>
  <pageMargins left="0.39" right="0.39" top="0.59" bottom="0.79" header="0.39" footer="0.39"/>
  <pageSetup paperSize="9" scale="83" firstPageNumber="7" fitToHeight="2" orientation="portrait" useFirstPageNumber="1" horizontalDpi="600" verticalDpi="600"/>
  <headerFooter alignWithMargins="0">
    <oddFooter>&amp;C— &amp;"Times New Roman,常规"&amp;P&amp;"宋体,常规" —</oddFooter>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Zeros="0" zoomScaleSheetLayoutView="60" workbookViewId="0">
      <selection activeCell="A2" sqref="A2:E2"/>
    </sheetView>
  </sheetViews>
  <sheetFormatPr defaultColWidth="9" defaultRowHeight="14.25" outlineLevelCol="4"/>
  <cols>
    <col min="1" max="1" width="42.625" style="128" customWidth="1"/>
    <col min="2" max="2" width="15.75" style="128" hidden="1" customWidth="1"/>
    <col min="3" max="4" width="15.625" style="128" customWidth="1"/>
    <col min="5" max="5" width="25.625" style="128" customWidth="1"/>
    <col min="6" max="16384" width="9" style="128"/>
  </cols>
  <sheetData>
    <row r="1" ht="20.1" customHeight="1" spans="1:1">
      <c r="A1" s="108" t="s">
        <v>2200</v>
      </c>
    </row>
    <row r="2" ht="39.95" customHeight="1" spans="1:5">
      <c r="A2" s="170" t="s">
        <v>2201</v>
      </c>
      <c r="B2" s="170"/>
      <c r="C2" s="170"/>
      <c r="D2" s="170"/>
      <c r="E2" s="170"/>
    </row>
    <row r="3" ht="20.1" customHeight="1" spans="5:5">
      <c r="E3" s="171" t="s">
        <v>4</v>
      </c>
    </row>
    <row r="4" s="169" customFormat="1" ht="35.1" customHeight="1" spans="1:5">
      <c r="A4" s="6" t="s">
        <v>5</v>
      </c>
      <c r="B4" s="172" t="s">
        <v>2185</v>
      </c>
      <c r="C4" s="172" t="s">
        <v>1510</v>
      </c>
      <c r="D4" s="42" t="s">
        <v>1671</v>
      </c>
      <c r="E4" s="173" t="s">
        <v>10</v>
      </c>
    </row>
    <row r="5" s="169" customFormat="1" ht="24.95" customHeight="1" spans="1:5">
      <c r="A5" s="174" t="s">
        <v>1492</v>
      </c>
      <c r="B5" s="175">
        <f>B6+B9+B12+B14+B15</f>
        <v>29855</v>
      </c>
      <c r="C5" s="175">
        <v>56</v>
      </c>
      <c r="D5" s="176"/>
      <c r="E5" s="177"/>
    </row>
    <row r="6" s="169" customFormat="1" ht="24.95" customHeight="1" spans="1:5">
      <c r="A6" s="178" t="s">
        <v>1493</v>
      </c>
      <c r="B6" s="179">
        <f>B7+B8</f>
        <v>5463</v>
      </c>
      <c r="C6" s="179"/>
      <c r="D6" s="180"/>
      <c r="E6" s="177"/>
    </row>
    <row r="7" s="169" customFormat="1" ht="39.95" customHeight="1" spans="1:5">
      <c r="A7" s="178" t="s">
        <v>1494</v>
      </c>
      <c r="B7" s="179">
        <v>5463</v>
      </c>
      <c r="C7" s="179"/>
      <c r="D7" s="180"/>
      <c r="E7" s="177"/>
    </row>
    <row r="8" s="169" customFormat="1" ht="24.95" customHeight="1" spans="1:5">
      <c r="A8" s="178" t="s">
        <v>1495</v>
      </c>
      <c r="B8" s="179">
        <v>0</v>
      </c>
      <c r="C8" s="179"/>
      <c r="D8" s="180"/>
      <c r="E8" s="177"/>
    </row>
    <row r="9" s="169" customFormat="1" ht="24.95" customHeight="1" spans="1:5">
      <c r="A9" s="178" t="s">
        <v>1496</v>
      </c>
      <c r="B9" s="179">
        <f>B10+B11</f>
        <v>23392</v>
      </c>
      <c r="C9" s="179"/>
      <c r="D9" s="180"/>
      <c r="E9" s="177"/>
    </row>
    <row r="10" s="169" customFormat="1" ht="24.95" customHeight="1" spans="1:5">
      <c r="A10" s="178" t="s">
        <v>2202</v>
      </c>
      <c r="B10" s="179">
        <v>0</v>
      </c>
      <c r="C10" s="179"/>
      <c r="D10" s="180"/>
      <c r="E10" s="177"/>
    </row>
    <row r="11" s="169" customFormat="1" ht="24.95" customHeight="1" spans="1:5">
      <c r="A11" s="178" t="s">
        <v>2203</v>
      </c>
      <c r="B11" s="179">
        <v>23392</v>
      </c>
      <c r="C11" s="179"/>
      <c r="D11" s="180"/>
      <c r="E11" s="177"/>
    </row>
    <row r="12" ht="24.95" customHeight="1" spans="1:5">
      <c r="A12" s="178" t="s">
        <v>1498</v>
      </c>
      <c r="B12" s="179">
        <f t="shared" ref="B12:B18" si="0">B13</f>
        <v>344</v>
      </c>
      <c r="C12" s="179"/>
      <c r="D12" s="180"/>
      <c r="E12" s="177"/>
    </row>
    <row r="13" ht="24.95" customHeight="1" spans="1:5">
      <c r="A13" s="178" t="s">
        <v>1499</v>
      </c>
      <c r="B13" s="179">
        <v>344</v>
      </c>
      <c r="C13" s="179"/>
      <c r="D13" s="180"/>
      <c r="E13" s="177"/>
    </row>
    <row r="14" ht="24.95" customHeight="1" spans="1:5">
      <c r="A14" s="178" t="s">
        <v>1500</v>
      </c>
      <c r="B14" s="179"/>
      <c r="C14" s="179"/>
      <c r="D14" s="180"/>
      <c r="E14" s="177"/>
    </row>
    <row r="15" ht="24.95" customHeight="1" spans="1:5">
      <c r="A15" s="178" t="s">
        <v>1501</v>
      </c>
      <c r="B15" s="181">
        <f t="shared" si="0"/>
        <v>656</v>
      </c>
      <c r="C15" s="181"/>
      <c r="D15" s="180"/>
      <c r="E15" s="177"/>
    </row>
    <row r="16" ht="24.95" customHeight="1" spans="1:5">
      <c r="A16" s="178" t="s">
        <v>1502</v>
      </c>
      <c r="B16" s="181">
        <v>656</v>
      </c>
      <c r="C16" s="181">
        <v>56</v>
      </c>
      <c r="D16" s="180"/>
      <c r="E16" s="177"/>
    </row>
    <row r="17" s="169" customFormat="1" ht="24.95" customHeight="1" spans="1:5">
      <c r="A17" s="174" t="s">
        <v>1503</v>
      </c>
      <c r="B17" s="182">
        <f t="shared" si="0"/>
        <v>13980</v>
      </c>
      <c r="C17" s="182"/>
      <c r="D17" s="183"/>
      <c r="E17" s="177"/>
    </row>
    <row r="18" ht="24.95" customHeight="1" spans="1:5">
      <c r="A18" s="178" t="s">
        <v>1504</v>
      </c>
      <c r="B18" s="181">
        <f t="shared" si="0"/>
        <v>13980</v>
      </c>
      <c r="C18" s="181"/>
      <c r="D18" s="180"/>
      <c r="E18" s="177"/>
    </row>
    <row r="19" ht="24.95" customHeight="1" spans="1:5">
      <c r="A19" s="178" t="s">
        <v>1505</v>
      </c>
      <c r="B19" s="181">
        <v>13980</v>
      </c>
      <c r="C19" s="181">
        <v>24</v>
      </c>
      <c r="D19" s="180"/>
      <c r="E19" s="177"/>
    </row>
    <row r="20" ht="24.95" customHeight="1" spans="1:5">
      <c r="A20" s="178"/>
      <c r="B20" s="181"/>
      <c r="C20" s="181"/>
      <c r="D20" s="180"/>
      <c r="E20" s="177"/>
    </row>
    <row r="21" s="169" customFormat="1" ht="24.95" customHeight="1" spans="1:5">
      <c r="A21" s="173" t="s">
        <v>1506</v>
      </c>
      <c r="B21" s="182">
        <f>B17+B5</f>
        <v>43835</v>
      </c>
      <c r="C21" s="182">
        <v>80</v>
      </c>
      <c r="D21" s="176"/>
      <c r="E21" s="177"/>
    </row>
    <row r="22" s="169" customFormat="1" ht="24.95" customHeight="1" spans="1:5">
      <c r="A22" s="173" t="s">
        <v>1507</v>
      </c>
      <c r="B22" s="181">
        <v>12979</v>
      </c>
      <c r="C22" s="184"/>
      <c r="D22" s="181"/>
      <c r="E22" s="177"/>
    </row>
    <row r="24" spans="3:3">
      <c r="C24" s="185"/>
    </row>
  </sheetData>
  <mergeCells count="1">
    <mergeCell ref="A2:E2"/>
  </mergeCells>
  <printOptions horizontalCentered="1"/>
  <pageMargins left="0.39" right="0.39" top="0.59" bottom="0.79" header="0.39" footer="0.39"/>
  <pageSetup paperSize="9" scale="90" firstPageNumber="107" orientation="portrait" useFirstPageNumber="1" horizontalDpi="600" verticalDpi="600"/>
  <headerFooter alignWithMargins="0">
    <oddFooter>&amp;C— &amp;"Times New Roman,常规"&amp;P&amp;"宋体,常规" —</oddFooter>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showZeros="0" zoomScaleSheetLayoutView="60" workbookViewId="0">
      <selection activeCell="C8" sqref="C8"/>
    </sheetView>
  </sheetViews>
  <sheetFormatPr defaultColWidth="8.75" defaultRowHeight="14.25" outlineLevelCol="3"/>
  <cols>
    <col min="1" max="1" width="38.375" style="152" customWidth="1"/>
    <col min="2" max="2" width="20.5" style="152" customWidth="1"/>
    <col min="3" max="3" width="38.375" style="152" customWidth="1"/>
    <col min="4" max="4" width="27.25" style="152" customWidth="1"/>
    <col min="5" max="5" width="12.625" style="152" customWidth="1"/>
    <col min="6" max="6" width="9.5" style="152" customWidth="1"/>
    <col min="7" max="32" width="9" style="152"/>
    <col min="33" max="16384" width="8.75" style="152"/>
  </cols>
  <sheetData>
    <row r="1" ht="20.1" customHeight="1" spans="1:1">
      <c r="A1" s="108" t="s">
        <v>2204</v>
      </c>
    </row>
    <row r="2" ht="26.25" spans="1:4">
      <c r="A2" s="153" t="s">
        <v>2205</v>
      </c>
      <c r="B2" s="153"/>
      <c r="C2" s="153"/>
      <c r="D2" s="153"/>
    </row>
    <row r="3" spans="1:4">
      <c r="A3" s="154"/>
      <c r="B3" s="155"/>
      <c r="C3" s="155"/>
      <c r="D3" s="155" t="s">
        <v>4</v>
      </c>
    </row>
    <row r="4" ht="30" customHeight="1" spans="1:4">
      <c r="A4" s="156" t="s">
        <v>69</v>
      </c>
      <c r="B4" s="157" t="s">
        <v>1510</v>
      </c>
      <c r="C4" s="156" t="s">
        <v>70</v>
      </c>
      <c r="D4" s="157" t="s">
        <v>1510</v>
      </c>
    </row>
    <row r="5" ht="30" customHeight="1" spans="1:4">
      <c r="A5" s="158" t="s">
        <v>1511</v>
      </c>
      <c r="B5" s="159">
        <v>80</v>
      </c>
      <c r="C5" s="160" t="s">
        <v>1512</v>
      </c>
      <c r="D5" s="159">
        <v>56</v>
      </c>
    </row>
    <row r="6" ht="30" customHeight="1" spans="1:4">
      <c r="A6" s="158" t="s">
        <v>73</v>
      </c>
      <c r="B6" s="159"/>
      <c r="C6" s="158" t="s">
        <v>74</v>
      </c>
      <c r="D6" s="159"/>
    </row>
    <row r="7" ht="30" customHeight="1" spans="1:4">
      <c r="A7" s="161" t="s">
        <v>1411</v>
      </c>
      <c r="B7" s="162"/>
      <c r="C7" s="163" t="s">
        <v>1428</v>
      </c>
      <c r="D7" s="162"/>
    </row>
    <row r="8" ht="30" customHeight="1" spans="1:4">
      <c r="A8" s="161" t="s">
        <v>1513</v>
      </c>
      <c r="B8" s="162"/>
      <c r="C8" s="161" t="s">
        <v>1514</v>
      </c>
      <c r="D8" s="162"/>
    </row>
    <row r="9" ht="30" customHeight="1" spans="1:4">
      <c r="A9" s="161" t="s">
        <v>1413</v>
      </c>
      <c r="B9" s="162"/>
      <c r="C9" s="163" t="s">
        <v>1414</v>
      </c>
      <c r="D9" s="162">
        <v>24</v>
      </c>
    </row>
    <row r="10" ht="30" customHeight="1" spans="1:4">
      <c r="A10" s="164"/>
      <c r="B10" s="165"/>
      <c r="C10" s="166"/>
      <c r="D10" s="165"/>
    </row>
    <row r="11" ht="30" customHeight="1" spans="1:4">
      <c r="A11" s="167" t="s">
        <v>116</v>
      </c>
      <c r="B11" s="168">
        <v>80</v>
      </c>
      <c r="C11" s="167" t="s">
        <v>117</v>
      </c>
      <c r="D11" s="168">
        <v>80</v>
      </c>
    </row>
  </sheetData>
  <mergeCells count="1">
    <mergeCell ref="A2:D2"/>
  </mergeCells>
  <printOptions horizontalCentered="1"/>
  <pageMargins left="0.39" right="0.39" top="0.59" bottom="0.79" header="0.39" footer="0.39"/>
  <pageSetup paperSize="9" scale="78" firstPageNumber="30" orientation="portrait" useFirstPageNumber="1" horizontalDpi="600" verticalDpi="600"/>
  <headerFooter alignWithMargins="0">
    <oddFooter>&amp;C— &amp;"Times New Roman,常规"&amp;P&amp;"宋体,常规" —</oddFooter>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Zeros="0" zoomScaleSheetLayoutView="60" workbookViewId="0">
      <selection activeCell="O19" sqref="O19"/>
    </sheetView>
  </sheetViews>
  <sheetFormatPr defaultColWidth="8.75" defaultRowHeight="27.75" customHeight="1" outlineLevelCol="4"/>
  <cols>
    <col min="1" max="1" width="35.625" style="187" customWidth="1"/>
    <col min="2" max="2" width="16.625" style="187" hidden="1" customWidth="1"/>
    <col min="3" max="4" width="15.625" style="187" customWidth="1"/>
    <col min="5" max="5" width="25.625" style="187" customWidth="1"/>
    <col min="6" max="32" width="9" style="187"/>
    <col min="33" max="16384" width="8.75" style="187"/>
  </cols>
  <sheetData>
    <row r="1" ht="20.1" customHeight="1" spans="1:1">
      <c r="A1" s="188" t="s">
        <v>2206</v>
      </c>
    </row>
    <row r="2" ht="39.95" customHeight="1" spans="1:5">
      <c r="A2" s="189" t="s">
        <v>2207</v>
      </c>
      <c r="B2" s="189"/>
      <c r="C2" s="189"/>
      <c r="D2" s="189"/>
      <c r="E2" s="189"/>
    </row>
    <row r="3" ht="20.1" customHeight="1" spans="5:5">
      <c r="E3" s="190" t="s">
        <v>4</v>
      </c>
    </row>
    <row r="4" s="186" customFormat="1" ht="35.1" customHeight="1" spans="1:5">
      <c r="A4" s="6" t="s">
        <v>5</v>
      </c>
      <c r="B4" s="172" t="s">
        <v>2185</v>
      </c>
      <c r="C4" s="172" t="s">
        <v>1510</v>
      </c>
      <c r="D4" s="42" t="s">
        <v>1671</v>
      </c>
      <c r="E4" s="172" t="s">
        <v>10</v>
      </c>
    </row>
    <row r="5" s="186" customFormat="1" ht="39.95" customHeight="1" spans="1:5">
      <c r="A5" s="191" t="s">
        <v>1471</v>
      </c>
      <c r="B5" s="192">
        <f>SUM(B6:B13)</f>
        <v>33965</v>
      </c>
      <c r="C5" s="192">
        <v>80</v>
      </c>
      <c r="D5" s="176">
        <v>0</v>
      </c>
      <c r="E5" s="193"/>
    </row>
    <row r="6" s="186" customFormat="1" ht="60" customHeight="1" spans="1:5">
      <c r="A6" s="194" t="s">
        <v>2186</v>
      </c>
      <c r="B6" s="195">
        <v>6158</v>
      </c>
      <c r="C6" s="195"/>
      <c r="D6" s="196">
        <v>0</v>
      </c>
      <c r="E6" s="193"/>
    </row>
    <row r="7" s="186" customFormat="1" ht="24.95" customHeight="1" spans="1:5">
      <c r="A7" s="194" t="s">
        <v>2187</v>
      </c>
      <c r="B7" s="195">
        <v>1500</v>
      </c>
      <c r="C7" s="195"/>
      <c r="D7" s="196"/>
      <c r="E7" s="193"/>
    </row>
    <row r="8" s="186" customFormat="1" ht="24.95" customHeight="1" spans="1:5">
      <c r="A8" s="194" t="s">
        <v>2188</v>
      </c>
      <c r="B8" s="195">
        <v>1907</v>
      </c>
      <c r="C8" s="195"/>
      <c r="D8" s="196"/>
      <c r="E8" s="193"/>
    </row>
    <row r="9" s="186" customFormat="1" ht="24.95" customHeight="1" spans="1:5">
      <c r="A9" s="194" t="s">
        <v>2189</v>
      </c>
      <c r="B9" s="195">
        <v>1193</v>
      </c>
      <c r="C9" s="195"/>
      <c r="D9" s="196"/>
      <c r="E9" s="193"/>
    </row>
    <row r="10" s="186" customFormat="1" ht="24.95" customHeight="1" spans="1:5">
      <c r="A10" s="197" t="s">
        <v>2190</v>
      </c>
      <c r="B10" s="195">
        <v>3750</v>
      </c>
      <c r="C10" s="195"/>
      <c r="D10" s="196"/>
      <c r="E10" s="193"/>
    </row>
    <row r="11" ht="24.95" customHeight="1" spans="1:5">
      <c r="A11" s="198" t="s">
        <v>2191</v>
      </c>
      <c r="B11" s="195"/>
      <c r="C11" s="195"/>
      <c r="D11" s="176"/>
      <c r="E11" s="194"/>
    </row>
    <row r="12" ht="24.95" customHeight="1" spans="1:5">
      <c r="A12" s="198" t="s">
        <v>2192</v>
      </c>
      <c r="B12" s="195">
        <v>1000</v>
      </c>
      <c r="C12" s="195"/>
      <c r="D12" s="176"/>
      <c r="E12" s="194"/>
    </row>
    <row r="13" s="186" customFormat="1" ht="80.1" customHeight="1" spans="1:5">
      <c r="A13" s="194" t="s">
        <v>2193</v>
      </c>
      <c r="B13" s="195">
        <v>18457</v>
      </c>
      <c r="C13" s="195">
        <v>80</v>
      </c>
      <c r="D13" s="196"/>
      <c r="E13" s="194"/>
    </row>
    <row r="14" s="186" customFormat="1" ht="24.95" customHeight="1" spans="1:5">
      <c r="A14" s="191" t="s">
        <v>1480</v>
      </c>
      <c r="B14" s="192">
        <f>SUM(B15:B18)</f>
        <v>172</v>
      </c>
      <c r="C14" s="192"/>
      <c r="D14" s="176"/>
      <c r="E14" s="191"/>
    </row>
    <row r="15" ht="24.95" customHeight="1" spans="1:5">
      <c r="A15" s="194" t="s">
        <v>2194</v>
      </c>
      <c r="B15" s="199">
        <v>0</v>
      </c>
      <c r="C15" s="195"/>
      <c r="D15" s="196"/>
      <c r="E15" s="194"/>
    </row>
    <row r="16" ht="24.95" customHeight="1" spans="1:5">
      <c r="A16" s="194" t="s">
        <v>2195</v>
      </c>
      <c r="B16" s="199">
        <v>172</v>
      </c>
      <c r="C16" s="195"/>
      <c r="D16" s="196"/>
      <c r="E16" s="194"/>
    </row>
    <row r="17" ht="24.95" customHeight="1" spans="1:5">
      <c r="A17" s="194" t="s">
        <v>2196</v>
      </c>
      <c r="B17" s="199"/>
      <c r="C17" s="195"/>
      <c r="D17" s="196"/>
      <c r="E17" s="194"/>
    </row>
    <row r="18" ht="24.95" customHeight="1" spans="1:5">
      <c r="A18" s="194" t="s">
        <v>2197</v>
      </c>
      <c r="B18" s="199"/>
      <c r="C18" s="195"/>
      <c r="D18" s="196"/>
      <c r="E18" s="194"/>
    </row>
    <row r="19" s="186" customFormat="1" ht="24.95" customHeight="1" spans="1:5">
      <c r="A19" s="191" t="s">
        <v>1483</v>
      </c>
      <c r="B19" s="192"/>
      <c r="C19" s="192"/>
      <c r="D19" s="176"/>
      <c r="E19" s="191"/>
    </row>
    <row r="20" s="186" customFormat="1" ht="24.95" customHeight="1" spans="1:5">
      <c r="A20" s="191" t="s">
        <v>1484</v>
      </c>
      <c r="B20" s="192"/>
      <c r="C20" s="192"/>
      <c r="D20" s="176"/>
      <c r="E20" s="191"/>
    </row>
    <row r="21" s="186" customFormat="1" ht="24.95" customHeight="1" spans="1:5">
      <c r="A21" s="191" t="s">
        <v>2198</v>
      </c>
      <c r="B21" s="192">
        <f>SUM(B22)</f>
        <v>9376</v>
      </c>
      <c r="C21" s="192"/>
      <c r="D21" s="176"/>
      <c r="E21" s="191"/>
    </row>
    <row r="22" ht="50.1" customHeight="1" spans="1:5">
      <c r="A22" s="200" t="s">
        <v>2199</v>
      </c>
      <c r="B22" s="201">
        <v>9376</v>
      </c>
      <c r="C22" s="201"/>
      <c r="D22" s="202"/>
      <c r="E22" s="194"/>
    </row>
    <row r="23" ht="24.95" customHeight="1" spans="1:5">
      <c r="A23" s="200"/>
      <c r="B23" s="201"/>
      <c r="C23" s="201"/>
      <c r="D23" s="202"/>
      <c r="E23" s="194"/>
    </row>
    <row r="24" s="186" customFormat="1" ht="24.95" customHeight="1" spans="1:5">
      <c r="A24" s="172" t="s">
        <v>1487</v>
      </c>
      <c r="B24" s="192">
        <f>B21+B20+B19+B14+B5</f>
        <v>43513</v>
      </c>
      <c r="C24" s="192">
        <v>80</v>
      </c>
      <c r="D24" s="176">
        <v>0</v>
      </c>
      <c r="E24" s="194"/>
    </row>
    <row r="25" s="186" customFormat="1" ht="24.95" customHeight="1" spans="1:5">
      <c r="A25" s="172" t="s">
        <v>1488</v>
      </c>
      <c r="B25" s="192">
        <v>0</v>
      </c>
      <c r="C25" s="192"/>
      <c r="D25" s="176"/>
      <c r="E25" s="194"/>
    </row>
    <row r="26" s="186" customFormat="1" ht="24.95" customHeight="1" spans="1:5">
      <c r="A26" s="172" t="s">
        <v>1489</v>
      </c>
      <c r="B26" s="203">
        <v>13301</v>
      </c>
      <c r="C26" s="192"/>
      <c r="D26" s="176"/>
      <c r="E26" s="191"/>
    </row>
  </sheetData>
  <mergeCells count="1">
    <mergeCell ref="A2:E2"/>
  </mergeCells>
  <printOptions horizontalCentered="1"/>
  <pageMargins left="0.39" right="0.39" top="0.59" bottom="0.79" header="0.39" footer="0.39"/>
  <pageSetup paperSize="9" scale="81" firstPageNumber="108" orientation="portrait" useFirstPageNumber="1" horizontalDpi="600" verticalDpi="600"/>
  <headerFooter alignWithMargins="0">
    <oddFooter>&amp;C— &amp;"Times New Roman,常规"&amp;P&amp;"宋体,常规" —</oddFooter>
  </headerFooter>
  <colBreaks count="1" manualBreakCount="1">
    <brk id="5" max="6553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Zeros="0" zoomScaleSheetLayoutView="60" workbookViewId="0">
      <selection activeCell="A2" sqref="A2:E2"/>
    </sheetView>
  </sheetViews>
  <sheetFormatPr defaultColWidth="9" defaultRowHeight="14.25" outlineLevelCol="4"/>
  <cols>
    <col min="1" max="1" width="42.625" style="128" customWidth="1"/>
    <col min="2" max="2" width="15.75" style="128" hidden="1" customWidth="1"/>
    <col min="3" max="4" width="15.625" style="128" customWidth="1"/>
    <col min="5" max="5" width="25.625" style="128" customWidth="1"/>
    <col min="6" max="16384" width="9" style="128"/>
  </cols>
  <sheetData>
    <row r="1" ht="20.1" customHeight="1" spans="1:1">
      <c r="A1" s="108" t="s">
        <v>2208</v>
      </c>
    </row>
    <row r="2" ht="39.95" customHeight="1" spans="1:5">
      <c r="A2" s="170" t="s">
        <v>2209</v>
      </c>
      <c r="B2" s="170"/>
      <c r="C2" s="170"/>
      <c r="D2" s="170"/>
      <c r="E2" s="170"/>
    </row>
    <row r="3" ht="20.1" customHeight="1" spans="5:5">
      <c r="E3" s="171" t="s">
        <v>4</v>
      </c>
    </row>
    <row r="4" s="169" customFormat="1" ht="35.1" customHeight="1" spans="1:5">
      <c r="A4" s="6" t="s">
        <v>5</v>
      </c>
      <c r="B4" s="172" t="s">
        <v>2185</v>
      </c>
      <c r="C4" s="172" t="s">
        <v>1510</v>
      </c>
      <c r="D4" s="42" t="s">
        <v>1671</v>
      </c>
      <c r="E4" s="173" t="s">
        <v>10</v>
      </c>
    </row>
    <row r="5" s="169" customFormat="1" ht="24.95" customHeight="1" spans="1:5">
      <c r="A5" s="174" t="s">
        <v>1492</v>
      </c>
      <c r="B5" s="175">
        <f>B6+B9+B12+B14+B15</f>
        <v>29855</v>
      </c>
      <c r="C5" s="175">
        <v>56</v>
      </c>
      <c r="D5" s="176"/>
      <c r="E5" s="177"/>
    </row>
    <row r="6" s="169" customFormat="1" ht="39.95" customHeight="1" spans="1:5">
      <c r="A6" s="178" t="s">
        <v>1493</v>
      </c>
      <c r="B6" s="179">
        <f>B7+B8</f>
        <v>5463</v>
      </c>
      <c r="C6" s="179"/>
      <c r="D6" s="180"/>
      <c r="E6" s="177"/>
    </row>
    <row r="7" s="169" customFormat="1" ht="39.95" customHeight="1" spans="1:5">
      <c r="A7" s="178" t="s">
        <v>1494</v>
      </c>
      <c r="B7" s="179">
        <v>5463</v>
      </c>
      <c r="C7" s="179"/>
      <c r="D7" s="180"/>
      <c r="E7" s="177"/>
    </row>
    <row r="8" s="169" customFormat="1" ht="24.95" customHeight="1" spans="1:5">
      <c r="A8" s="178" t="s">
        <v>1495</v>
      </c>
      <c r="B8" s="179">
        <v>0</v>
      </c>
      <c r="C8" s="179"/>
      <c r="D8" s="180"/>
      <c r="E8" s="177"/>
    </row>
    <row r="9" s="169" customFormat="1" ht="24.95" customHeight="1" spans="1:5">
      <c r="A9" s="178" t="s">
        <v>1496</v>
      </c>
      <c r="B9" s="179">
        <f>B10+B11</f>
        <v>23392</v>
      </c>
      <c r="C9" s="179"/>
      <c r="D9" s="180"/>
      <c r="E9" s="177"/>
    </row>
    <row r="10" s="169" customFormat="1" ht="24.95" customHeight="1" spans="1:5">
      <c r="A10" s="178" t="s">
        <v>2202</v>
      </c>
      <c r="B10" s="179">
        <v>0</v>
      </c>
      <c r="C10" s="179"/>
      <c r="D10" s="180"/>
      <c r="E10" s="177"/>
    </row>
    <row r="11" s="169" customFormat="1" ht="24.95" customHeight="1" spans="1:5">
      <c r="A11" s="178" t="s">
        <v>2203</v>
      </c>
      <c r="B11" s="179">
        <v>23392</v>
      </c>
      <c r="C11" s="179"/>
      <c r="D11" s="180"/>
      <c r="E11" s="177"/>
    </row>
    <row r="12" ht="24.95" customHeight="1" spans="1:5">
      <c r="A12" s="178" t="s">
        <v>1498</v>
      </c>
      <c r="B12" s="179">
        <f t="shared" ref="B12:B18" si="0">B13</f>
        <v>344</v>
      </c>
      <c r="C12" s="179"/>
      <c r="D12" s="180"/>
      <c r="E12" s="177"/>
    </row>
    <row r="13" ht="24.95" customHeight="1" spans="1:5">
      <c r="A13" s="178" t="s">
        <v>1499</v>
      </c>
      <c r="B13" s="179">
        <v>344</v>
      </c>
      <c r="C13" s="179"/>
      <c r="D13" s="180"/>
      <c r="E13" s="177"/>
    </row>
    <row r="14" ht="24.95" customHeight="1" spans="1:5">
      <c r="A14" s="178" t="s">
        <v>1500</v>
      </c>
      <c r="B14" s="179"/>
      <c r="C14" s="179"/>
      <c r="D14" s="180"/>
      <c r="E14" s="177"/>
    </row>
    <row r="15" ht="24.95" customHeight="1" spans="1:5">
      <c r="A15" s="178" t="s">
        <v>1501</v>
      </c>
      <c r="B15" s="181">
        <f t="shared" si="0"/>
        <v>656</v>
      </c>
      <c r="C15" s="181"/>
      <c r="D15" s="180"/>
      <c r="E15" s="177"/>
    </row>
    <row r="16" ht="24.95" customHeight="1" spans="1:5">
      <c r="A16" s="178" t="s">
        <v>1502</v>
      </c>
      <c r="B16" s="181">
        <v>656</v>
      </c>
      <c r="C16" s="181">
        <v>56</v>
      </c>
      <c r="D16" s="180"/>
      <c r="E16" s="177"/>
    </row>
    <row r="17" s="169" customFormat="1" ht="24.95" customHeight="1" spans="1:5">
      <c r="A17" s="174" t="s">
        <v>1503</v>
      </c>
      <c r="B17" s="182">
        <f t="shared" si="0"/>
        <v>13980</v>
      </c>
      <c r="C17" s="182"/>
      <c r="D17" s="183"/>
      <c r="E17" s="177"/>
    </row>
    <row r="18" ht="24.95" customHeight="1" spans="1:5">
      <c r="A18" s="178" t="s">
        <v>1504</v>
      </c>
      <c r="B18" s="181">
        <f t="shared" si="0"/>
        <v>13980</v>
      </c>
      <c r="C18" s="181"/>
      <c r="D18" s="180"/>
      <c r="E18" s="177"/>
    </row>
    <row r="19" ht="24.95" customHeight="1" spans="1:5">
      <c r="A19" s="178" t="s">
        <v>1505</v>
      </c>
      <c r="B19" s="181">
        <v>13980</v>
      </c>
      <c r="C19" s="181">
        <v>24</v>
      </c>
      <c r="D19" s="180"/>
      <c r="E19" s="177"/>
    </row>
    <row r="20" ht="24.95" customHeight="1" spans="1:5">
      <c r="A20" s="178"/>
      <c r="B20" s="181"/>
      <c r="C20" s="181"/>
      <c r="D20" s="180"/>
      <c r="E20" s="177"/>
    </row>
    <row r="21" ht="24.95" customHeight="1" spans="1:5">
      <c r="A21" s="173" t="s">
        <v>1506</v>
      </c>
      <c r="B21" s="182">
        <f>B17+B5</f>
        <v>43835</v>
      </c>
      <c r="C21" s="182">
        <v>80</v>
      </c>
      <c r="D21" s="176"/>
      <c r="E21" s="177"/>
    </row>
    <row r="22" s="169" customFormat="1" ht="24.95" customHeight="1" spans="1:5">
      <c r="A22" s="173" t="s">
        <v>1507</v>
      </c>
      <c r="B22" s="181">
        <v>12979</v>
      </c>
      <c r="C22" s="184"/>
      <c r="D22" s="181"/>
      <c r="E22" s="177"/>
    </row>
    <row r="24" spans="3:3">
      <c r="C24" s="185"/>
    </row>
  </sheetData>
  <mergeCells count="1">
    <mergeCell ref="A2:E2"/>
  </mergeCells>
  <printOptions horizontalCentered="1"/>
  <pageMargins left="0.39" right="0.39" top="0.59" bottom="0.79" header="0.39" footer="0.39"/>
  <pageSetup paperSize="9" scale="90" firstPageNumber="109" orientation="portrait" useFirstPageNumber="1" horizontalDpi="600" verticalDpi="600"/>
  <headerFooter alignWithMargins="0">
    <oddFooter>&amp;C— &amp;"Times New Roman,常规"&amp;P&amp;"宋体,常规" —</oddFooter>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showZeros="0" zoomScaleSheetLayoutView="60" workbookViewId="0">
      <selection activeCell="A2" sqref="A2:D2"/>
    </sheetView>
  </sheetViews>
  <sheetFormatPr defaultColWidth="8.75" defaultRowHeight="14.25" outlineLevelCol="3"/>
  <cols>
    <col min="1" max="1" width="38.375" style="152" customWidth="1"/>
    <col min="2" max="2" width="20.5" style="152" customWidth="1"/>
    <col min="3" max="3" width="38.375" style="152" customWidth="1"/>
    <col min="4" max="4" width="27.25" style="152" customWidth="1"/>
    <col min="5" max="5" width="12.625" style="152" customWidth="1"/>
    <col min="6" max="6" width="9.5" style="152" customWidth="1"/>
    <col min="7" max="32" width="9" style="152"/>
    <col min="33" max="16384" width="8.75" style="152"/>
  </cols>
  <sheetData>
    <row r="1" ht="20.1" customHeight="1" spans="1:1">
      <c r="A1" s="108" t="s">
        <v>2210</v>
      </c>
    </row>
    <row r="2" ht="26.25" spans="1:4">
      <c r="A2" s="153" t="s">
        <v>2211</v>
      </c>
      <c r="B2" s="153"/>
      <c r="C2" s="153"/>
      <c r="D2" s="153"/>
    </row>
    <row r="3" spans="1:4">
      <c r="A3" s="154"/>
      <c r="B3" s="155"/>
      <c r="C3" s="155"/>
      <c r="D3" s="155" t="s">
        <v>4</v>
      </c>
    </row>
    <row r="4" ht="30" customHeight="1" spans="1:4">
      <c r="A4" s="156" t="s">
        <v>69</v>
      </c>
      <c r="B4" s="157" t="s">
        <v>1510</v>
      </c>
      <c r="C4" s="156" t="s">
        <v>70</v>
      </c>
      <c r="D4" s="157" t="s">
        <v>1510</v>
      </c>
    </row>
    <row r="5" ht="30" customHeight="1" spans="1:4">
      <c r="A5" s="158" t="s">
        <v>1511</v>
      </c>
      <c r="B5" s="159">
        <v>80</v>
      </c>
      <c r="C5" s="160" t="s">
        <v>1512</v>
      </c>
      <c r="D5" s="159">
        <v>56</v>
      </c>
    </row>
    <row r="6" ht="30" customHeight="1" spans="1:4">
      <c r="A6" s="158" t="s">
        <v>73</v>
      </c>
      <c r="B6" s="159"/>
      <c r="C6" s="158" t="s">
        <v>74</v>
      </c>
      <c r="D6" s="159"/>
    </row>
    <row r="7" ht="30" customHeight="1" spans="1:4">
      <c r="A7" s="161" t="s">
        <v>1411</v>
      </c>
      <c r="B7" s="162"/>
      <c r="C7" s="163" t="s">
        <v>1428</v>
      </c>
      <c r="D7" s="162"/>
    </row>
    <row r="8" ht="30" customHeight="1" spans="1:4">
      <c r="A8" s="161" t="s">
        <v>1513</v>
      </c>
      <c r="B8" s="162"/>
      <c r="C8" s="161" t="s">
        <v>1514</v>
      </c>
      <c r="D8" s="162"/>
    </row>
    <row r="9" ht="30" customHeight="1" spans="1:4">
      <c r="A9" s="161" t="s">
        <v>1413</v>
      </c>
      <c r="B9" s="162"/>
      <c r="C9" s="163" t="s">
        <v>1414</v>
      </c>
      <c r="D9" s="162">
        <v>24</v>
      </c>
    </row>
    <row r="10" ht="30" customHeight="1" spans="1:4">
      <c r="A10" s="164"/>
      <c r="B10" s="165"/>
      <c r="C10" s="166"/>
      <c r="D10" s="165"/>
    </row>
    <row r="11" ht="30" customHeight="1" spans="1:4">
      <c r="A11" s="167" t="s">
        <v>116</v>
      </c>
      <c r="B11" s="168">
        <v>80</v>
      </c>
      <c r="C11" s="167" t="s">
        <v>117</v>
      </c>
      <c r="D11" s="168">
        <v>80</v>
      </c>
    </row>
  </sheetData>
  <mergeCells count="1">
    <mergeCell ref="A2:D2"/>
  </mergeCells>
  <printOptions horizontalCentered="1"/>
  <pageMargins left="0.39" right="0.39" top="0.59" bottom="0.79" header="0.39" footer="0.39"/>
  <pageSetup paperSize="9" scale="78" firstPageNumber="30" orientation="portrait" useFirstPageNumber="1" horizontalDpi="600" verticalDpi="600"/>
  <headerFooter alignWithMargins="0">
    <oddFooter>&amp;C— &amp;"Times New Roman,常规"&amp;P&amp;"宋体,常规" —</oddFooter>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zoomScaleSheetLayoutView="60" workbookViewId="0">
      <selection activeCell="C24" sqref="C24:D24"/>
    </sheetView>
  </sheetViews>
  <sheetFormatPr defaultColWidth="9" defaultRowHeight="14.25" outlineLevelCol="6"/>
  <cols>
    <col min="1" max="1" width="86.75" style="128" customWidth="1"/>
    <col min="2" max="3" width="9" style="128"/>
    <col min="4" max="4" width="10.375" style="128"/>
    <col min="5" max="16384" width="9" style="128"/>
  </cols>
  <sheetData>
    <row r="1" ht="18.75" spans="1:1">
      <c r="A1" s="147"/>
    </row>
    <row r="11" ht="34.5" spans="1:7">
      <c r="A11" s="148" t="s">
        <v>2212</v>
      </c>
      <c r="B11" s="149"/>
      <c r="C11" s="149"/>
      <c r="D11" s="149"/>
      <c r="E11" s="149"/>
      <c r="F11" s="149"/>
      <c r="G11" s="149"/>
    </row>
    <row r="14" ht="46.5" spans="1:1">
      <c r="A14" s="150" t="s">
        <v>1612</v>
      </c>
    </row>
    <row r="33" spans="4:4">
      <c r="D33" s="151"/>
    </row>
  </sheetData>
  <pageMargins left="0.75" right="0.75" top="1" bottom="1" header="0.5" footer="0.5"/>
  <pageSetup paperSize="9" orientation="portrait" horizontalDpi="600" verticalDpi="600"/>
  <headerFooter alignWithMargins="0"/>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Zeros="0" zoomScaleSheetLayoutView="60" workbookViewId="0">
      <selection activeCell="A2" sqref="A2:B2"/>
    </sheetView>
  </sheetViews>
  <sheetFormatPr defaultColWidth="8.75" defaultRowHeight="13.5" outlineLevelCol="3"/>
  <cols>
    <col min="1" max="1" width="35.625" style="129" customWidth="1"/>
    <col min="2" max="2" width="35.625" style="130" customWidth="1"/>
    <col min="3" max="3" width="9" style="129"/>
    <col min="4" max="4" width="10.375" style="129"/>
    <col min="5" max="32" width="9" style="129"/>
    <col min="33" max="16384" width="8.75" style="129"/>
  </cols>
  <sheetData>
    <row r="1" s="129" customFormat="1" ht="20.1" customHeight="1" spans="1:2">
      <c r="A1" s="92" t="s">
        <v>2213</v>
      </c>
      <c r="B1" s="130"/>
    </row>
    <row r="2" s="129" customFormat="1" ht="39.95" customHeight="1" spans="1:2">
      <c r="A2" s="146" t="s">
        <v>2214</v>
      </c>
      <c r="B2" s="146"/>
    </row>
    <row r="3" s="129" customFormat="1" ht="20.1" customHeight="1" spans="1:2">
      <c r="A3" s="132"/>
      <c r="B3" s="133" t="s">
        <v>4</v>
      </c>
    </row>
    <row r="4" s="129" customFormat="1" ht="35.1" customHeight="1" spans="1:2">
      <c r="A4" s="134" t="s">
        <v>1332</v>
      </c>
      <c r="B4" s="134" t="s">
        <v>1510</v>
      </c>
    </row>
    <row r="5" s="129" customFormat="1" ht="24.95" customHeight="1" spans="1:2">
      <c r="A5" s="135" t="s">
        <v>1615</v>
      </c>
      <c r="B5" s="136">
        <f>B6+B7</f>
        <v>146000</v>
      </c>
    </row>
    <row r="6" s="129" customFormat="1" ht="24.95" customHeight="1" spans="1:2">
      <c r="A6" s="137" t="s">
        <v>1616</v>
      </c>
      <c r="B6" s="138">
        <f>'[9]48ys县级平衡'!B5</f>
        <v>104000</v>
      </c>
    </row>
    <row r="7" s="129" customFormat="1" ht="24.95" customHeight="1" spans="1:2">
      <c r="A7" s="137" t="s">
        <v>1617</v>
      </c>
      <c r="B7" s="138">
        <f>'[9]45ys全县平衡'!B5-B6</f>
        <v>42000</v>
      </c>
    </row>
    <row r="8" s="129" customFormat="1" ht="24.95" customHeight="1" spans="1:2">
      <c r="A8" s="135" t="s">
        <v>1618</v>
      </c>
      <c r="B8" s="139">
        <f>B9</f>
        <v>120990</v>
      </c>
    </row>
    <row r="9" s="129" customFormat="1" ht="24.95" customHeight="1" spans="1:2">
      <c r="A9" s="137" t="s">
        <v>1616</v>
      </c>
      <c r="B9" s="140">
        <f>'[9]55ys全县基金平衡'!B5</f>
        <v>120990</v>
      </c>
    </row>
    <row r="10" s="129" customFormat="1" ht="24.95" customHeight="1" spans="1:2">
      <c r="A10" s="137" t="s">
        <v>1617</v>
      </c>
      <c r="B10" s="140"/>
    </row>
    <row r="11" s="129" customFormat="1" ht="24.95" customHeight="1" spans="1:2">
      <c r="A11" s="135" t="s">
        <v>1619</v>
      </c>
      <c r="B11" s="139">
        <f>'[9]61ys全县国资收入'!C24</f>
        <v>80</v>
      </c>
    </row>
    <row r="12" s="129" customFormat="1" ht="24.95" customHeight="1" spans="1:2">
      <c r="A12" s="137" t="s">
        <v>1616</v>
      </c>
      <c r="B12" s="140">
        <f>'[9]64ys县级国资收入'!C24</f>
        <v>80</v>
      </c>
    </row>
    <row r="13" s="129" customFormat="1" ht="24.95" customHeight="1" spans="1:2">
      <c r="A13" s="137" t="s">
        <v>1617</v>
      </c>
      <c r="B13" s="140">
        <f>B11-B12</f>
        <v>0</v>
      </c>
    </row>
    <row r="14" s="128" customFormat="1" ht="24.95" customHeight="1" spans="1:2">
      <c r="A14" s="141"/>
      <c r="B14" s="140"/>
    </row>
    <row r="15" s="128" customFormat="1" ht="24.95" customHeight="1" spans="1:2">
      <c r="A15" s="134" t="s">
        <v>1621</v>
      </c>
      <c r="B15" s="136">
        <f>B11+B8+B5</f>
        <v>267070</v>
      </c>
    </row>
    <row r="16" s="129" customFormat="1" ht="24.95" customHeight="1" spans="1:2">
      <c r="A16" s="134" t="s">
        <v>1622</v>
      </c>
      <c r="B16" s="136">
        <f>B6+B9+B12</f>
        <v>225070</v>
      </c>
    </row>
    <row r="17" s="129" customFormat="1" ht="24.95" customHeight="1" spans="1:2">
      <c r="A17" s="134" t="s">
        <v>1623</v>
      </c>
      <c r="B17" s="136">
        <f>B7+B10+B13</f>
        <v>42000</v>
      </c>
    </row>
    <row r="18" s="129" customFormat="1" ht="30" customHeight="1" spans="1:2">
      <c r="A18" s="142"/>
      <c r="B18" s="143"/>
    </row>
    <row r="19" s="129" customFormat="1" spans="2:2">
      <c r="B19" s="130"/>
    </row>
    <row r="20" s="129" customFormat="1" spans="2:3">
      <c r="B20" s="130"/>
      <c r="C20" s="144"/>
    </row>
    <row r="21" s="129" customFormat="1" spans="2:2">
      <c r="B21" s="130"/>
    </row>
    <row r="22" s="129" customFormat="1" spans="2:2">
      <c r="B22" s="130"/>
    </row>
    <row r="23" s="129" customFormat="1" spans="2:2">
      <c r="B23" s="130"/>
    </row>
    <row r="24" s="129" customFormat="1" spans="2:2">
      <c r="B24" s="130"/>
    </row>
    <row r="25" s="129" customFormat="1" spans="2:2">
      <c r="B25" s="130"/>
    </row>
    <row r="26" s="129" customFormat="1" spans="2:2">
      <c r="B26" s="130"/>
    </row>
    <row r="27" s="129" customFormat="1" spans="2:2">
      <c r="B27" s="130"/>
    </row>
    <row r="28" s="129" customFormat="1" spans="2:2">
      <c r="B28" s="130"/>
    </row>
    <row r="29" s="129" customFormat="1" spans="2:2">
      <c r="B29" s="130"/>
    </row>
    <row r="30" s="129" customFormat="1" spans="2:2">
      <c r="B30" s="130"/>
    </row>
    <row r="31" s="129" customFormat="1" spans="2:4">
      <c r="B31" s="130"/>
      <c r="D31" s="145"/>
    </row>
  </sheetData>
  <mergeCells count="1">
    <mergeCell ref="A2:B2"/>
  </mergeCells>
  <printOptions horizontalCentered="1"/>
  <pageMargins left="0.39" right="0.39" top="0.59" bottom="0.79" header="0.39" footer="0.39"/>
  <pageSetup paperSize="9" firstPageNumber="116" orientation="portrait" useFirstPageNumber="1" horizontalDpi="600" verticalDpi="600"/>
  <headerFooter alignWithMargins="0">
    <oddFooter>&amp;C— &amp;"Times New Roman,常规"&amp;P&amp;"宋体,常规" —</oddFooter>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showZeros="0" zoomScaleSheetLayoutView="60" workbookViewId="0">
      <selection activeCell="A2" sqref="A2:B2"/>
    </sheetView>
  </sheetViews>
  <sheetFormatPr defaultColWidth="8.75" defaultRowHeight="13.5" outlineLevelCol="3"/>
  <cols>
    <col min="1" max="1" width="35.625" style="129" customWidth="1"/>
    <col min="2" max="2" width="35.625" style="130" customWidth="1"/>
    <col min="3" max="3" width="9" style="129"/>
    <col min="4" max="4" width="10.375" style="129"/>
    <col min="5" max="32" width="9" style="129"/>
    <col min="33" max="16384" width="8.75" style="129"/>
  </cols>
  <sheetData>
    <row r="1" ht="20.1" customHeight="1" spans="1:1">
      <c r="A1" s="92" t="s">
        <v>2215</v>
      </c>
    </row>
    <row r="2" ht="39.95" customHeight="1" spans="1:2">
      <c r="A2" s="131" t="s">
        <v>2216</v>
      </c>
      <c r="B2" s="131"/>
    </row>
    <row r="3" ht="20.1" customHeight="1" spans="1:2">
      <c r="A3" s="132"/>
      <c r="B3" s="133" t="s">
        <v>4</v>
      </c>
    </row>
    <row r="4" ht="35.1" customHeight="1" spans="1:2">
      <c r="A4" s="134" t="s">
        <v>1332</v>
      </c>
      <c r="B4" s="134" t="s">
        <v>1510</v>
      </c>
    </row>
    <row r="5" ht="24.95" customHeight="1" spans="1:2">
      <c r="A5" s="135" t="s">
        <v>1626</v>
      </c>
      <c r="B5" s="136">
        <f>'[9]44ys全县支出'!B32</f>
        <v>494817.98</v>
      </c>
    </row>
    <row r="6" ht="24.95" customHeight="1" spans="1:2">
      <c r="A6" s="137" t="s">
        <v>1627</v>
      </c>
      <c r="B6" s="138">
        <f>'[9]47ys县级支出'!C512</f>
        <v>383487</v>
      </c>
    </row>
    <row r="7" ht="24.95" customHeight="1" spans="1:2">
      <c r="A7" s="137" t="s">
        <v>1628</v>
      </c>
      <c r="B7" s="138">
        <f>B5-B6</f>
        <v>111330.98</v>
      </c>
    </row>
    <row r="8" ht="24.95" customHeight="1" spans="1:2">
      <c r="A8" s="135" t="s">
        <v>1629</v>
      </c>
      <c r="B8" s="139">
        <v>161590</v>
      </c>
    </row>
    <row r="9" ht="24.95" customHeight="1" spans="1:2">
      <c r="A9" s="137" t="s">
        <v>1627</v>
      </c>
      <c r="B9" s="140">
        <f>'[9]55ys全县基金平衡'!D12</f>
        <v>161590</v>
      </c>
    </row>
    <row r="10" ht="24.95" customHeight="1" spans="1:2">
      <c r="A10" s="137" t="s">
        <v>1628</v>
      </c>
      <c r="B10" s="138"/>
    </row>
    <row r="11" ht="24.95" customHeight="1" spans="1:2">
      <c r="A11" s="135" t="s">
        <v>1630</v>
      </c>
      <c r="B11" s="139">
        <f>'[9]62ys全县国资支出'!C5</f>
        <v>56</v>
      </c>
    </row>
    <row r="12" ht="24.95" customHeight="1" spans="1:2">
      <c r="A12" s="137" t="s">
        <v>1627</v>
      </c>
      <c r="B12" s="140">
        <f>'[9]65ys县级国资支出'!C5</f>
        <v>56</v>
      </c>
    </row>
    <row r="13" ht="24.95" customHeight="1" spans="1:2">
      <c r="A13" s="137" t="s">
        <v>1628</v>
      </c>
      <c r="B13" s="138">
        <f>B11-B12</f>
        <v>0</v>
      </c>
    </row>
    <row r="14" s="128" customFormat="1" ht="24.95" customHeight="1" spans="1:2">
      <c r="A14" s="141"/>
      <c r="B14" s="138"/>
    </row>
    <row r="15" s="128" customFormat="1" ht="24.95" customHeight="1" spans="1:2">
      <c r="A15" s="134" t="s">
        <v>1632</v>
      </c>
      <c r="B15" s="136">
        <f>B5+B8+B11</f>
        <v>656463.98</v>
      </c>
    </row>
    <row r="16" ht="24.95" customHeight="1" spans="1:2">
      <c r="A16" s="134" t="s">
        <v>1633</v>
      </c>
      <c r="B16" s="136">
        <f>B6+B9+B12</f>
        <v>545133</v>
      </c>
    </row>
    <row r="17" ht="24.95" customHeight="1" spans="1:2">
      <c r="A17" s="134" t="s">
        <v>1634</v>
      </c>
      <c r="B17" s="136">
        <f>B7</f>
        <v>111330.98</v>
      </c>
    </row>
    <row r="18" ht="30" customHeight="1" spans="1:2">
      <c r="A18" s="142"/>
      <c r="B18" s="143"/>
    </row>
    <row r="20" spans="3:3">
      <c r="C20" s="144"/>
    </row>
    <row r="31" spans="4:4">
      <c r="D31" s="145"/>
    </row>
  </sheetData>
  <mergeCells count="1">
    <mergeCell ref="A2:B2"/>
  </mergeCells>
  <printOptions horizontalCentered="1"/>
  <pageMargins left="0.39" right="0.39" top="0.59" bottom="0.79" header="0.39" footer="0.39"/>
  <pageSetup paperSize="9" firstPageNumber="117" orientation="portrait" useFirstPageNumber="1" horizontalDpi="600" verticalDpi="600"/>
  <headerFooter alignWithMargins="0">
    <oddFooter>&amp;C— &amp;"Times New Roman,常规"&amp;P&amp;"宋体,常规" —</oddFooter>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zoomScaleSheetLayoutView="60" workbookViewId="0">
      <pane ySplit="5" topLeftCell="A6" activePane="bottomLeft" state="frozen"/>
      <selection/>
      <selection pane="bottomLeft" activeCell="A2" sqref="A2:K2"/>
    </sheetView>
  </sheetViews>
  <sheetFormatPr defaultColWidth="7.65833333333333" defaultRowHeight="14.25" outlineLevelRow="7"/>
  <cols>
    <col min="1" max="1" width="4.925" style="108" customWidth="1"/>
    <col min="2" max="2" width="13.675" style="108" customWidth="1"/>
    <col min="3" max="3" width="14.25" style="108" customWidth="1"/>
    <col min="4" max="4" width="8.425" style="108" customWidth="1"/>
    <col min="5" max="5" width="15.125" style="108" customWidth="1"/>
    <col min="6" max="7" width="8.425" style="108" customWidth="1"/>
    <col min="8" max="8" width="10.375" style="108" customWidth="1"/>
    <col min="9" max="9" width="8.425" style="108" customWidth="1"/>
    <col min="10" max="10" width="25.5916666666667" style="108" customWidth="1"/>
    <col min="11" max="11" width="20.2333333333333" style="108" customWidth="1"/>
    <col min="12" max="31" width="7.875" style="108"/>
    <col min="32" max="16384" width="7.65833333333333" style="108"/>
  </cols>
  <sheetData>
    <row r="1" s="108" customFormat="1" ht="20.1" customHeight="1" spans="1:1">
      <c r="A1" s="113" t="s">
        <v>2217</v>
      </c>
    </row>
    <row r="2" s="108" customFormat="1" ht="39.95" customHeight="1" spans="1:11">
      <c r="A2" s="114" t="s">
        <v>2218</v>
      </c>
      <c r="B2" s="114"/>
      <c r="C2" s="114"/>
      <c r="D2" s="114"/>
      <c r="E2" s="114"/>
      <c r="F2" s="114"/>
      <c r="G2" s="114"/>
      <c r="H2" s="114"/>
      <c r="I2" s="114"/>
      <c r="J2" s="114"/>
      <c r="K2" s="114"/>
    </row>
    <row r="3" s="109" customFormat="1" ht="20.1" customHeight="1" spans="11:11">
      <c r="K3" s="59" t="s">
        <v>4</v>
      </c>
    </row>
    <row r="4" s="110" customFormat="1" ht="24.95" customHeight="1" spans="1:11">
      <c r="A4" s="115" t="s">
        <v>1637</v>
      </c>
      <c r="B4" s="116" t="s">
        <v>1638</v>
      </c>
      <c r="C4" s="116" t="s">
        <v>1639</v>
      </c>
      <c r="D4" s="115" t="s">
        <v>1641</v>
      </c>
      <c r="E4" s="115" t="s">
        <v>1642</v>
      </c>
      <c r="F4" s="115" t="s">
        <v>2219</v>
      </c>
      <c r="G4" s="115"/>
      <c r="H4" s="115"/>
      <c r="I4" s="115"/>
      <c r="J4" s="124" t="s">
        <v>2220</v>
      </c>
      <c r="K4" s="117" t="s">
        <v>10</v>
      </c>
    </row>
    <row r="5" s="111" customFormat="1" ht="30.75" customHeight="1" spans="1:11">
      <c r="A5" s="115"/>
      <c r="B5" s="116"/>
      <c r="C5" s="116"/>
      <c r="D5" s="115"/>
      <c r="E5" s="115"/>
      <c r="F5" s="117" t="s">
        <v>1645</v>
      </c>
      <c r="G5" s="115" t="s">
        <v>1646</v>
      </c>
      <c r="H5" s="115" t="s">
        <v>2221</v>
      </c>
      <c r="I5" s="115" t="s">
        <v>1648</v>
      </c>
      <c r="J5" s="125"/>
      <c r="K5" s="117"/>
    </row>
    <row r="6" s="112" customFormat="1" ht="71.25" customHeight="1" spans="1:11">
      <c r="A6" s="118">
        <v>1</v>
      </c>
      <c r="B6" s="119" t="s">
        <v>1649</v>
      </c>
      <c r="C6" s="120" t="s">
        <v>1650</v>
      </c>
      <c r="D6" s="121">
        <v>239839.84</v>
      </c>
      <c r="E6" s="122">
        <v>30000</v>
      </c>
      <c r="F6" s="123">
        <v>20000</v>
      </c>
      <c r="G6" s="123"/>
      <c r="H6" s="123">
        <v>20000</v>
      </c>
      <c r="I6" s="126"/>
      <c r="J6" s="127" t="s">
        <v>2222</v>
      </c>
      <c r="K6" s="126"/>
    </row>
    <row r="7" s="112" customFormat="1" ht="82.5" customHeight="1" spans="1:11">
      <c r="A7" s="118">
        <v>2</v>
      </c>
      <c r="B7" s="119" t="s">
        <v>1652</v>
      </c>
      <c r="C7" s="120" t="s">
        <v>1653</v>
      </c>
      <c r="D7" s="121">
        <v>70035</v>
      </c>
      <c r="E7" s="122">
        <v>20000</v>
      </c>
      <c r="F7" s="123">
        <v>5000</v>
      </c>
      <c r="G7" s="123"/>
      <c r="H7" s="123">
        <v>5000</v>
      </c>
      <c r="I7" s="126"/>
      <c r="J7" s="127" t="s">
        <v>2223</v>
      </c>
      <c r="K7" s="126"/>
    </row>
    <row r="8" s="112" customFormat="1" ht="82.5" customHeight="1" spans="1:11">
      <c r="A8" s="118">
        <v>3</v>
      </c>
      <c r="B8" s="119" t="s">
        <v>2224</v>
      </c>
      <c r="C8" s="120" t="s">
        <v>2225</v>
      </c>
      <c r="D8" s="121">
        <v>120000</v>
      </c>
      <c r="E8" s="122">
        <v>0</v>
      </c>
      <c r="F8" s="123">
        <v>20000</v>
      </c>
      <c r="G8" s="123"/>
      <c r="H8" s="123">
        <v>20000</v>
      </c>
      <c r="I8" s="126"/>
      <c r="J8" s="127" t="s">
        <v>2226</v>
      </c>
      <c r="K8" s="126"/>
    </row>
  </sheetData>
  <mergeCells count="9">
    <mergeCell ref="A2:K2"/>
    <mergeCell ref="F4:I4"/>
    <mergeCell ref="A4:A5"/>
    <mergeCell ref="B4:B5"/>
    <mergeCell ref="C4:C5"/>
    <mergeCell ref="D4:D5"/>
    <mergeCell ref="E4:E5"/>
    <mergeCell ref="J4:J5"/>
    <mergeCell ref="K4:K5"/>
  </mergeCells>
  <printOptions horizontalCentered="1"/>
  <pageMargins left="0.39" right="0.39" top="0.59" bottom="0.79" header="0.39" footer="0.39"/>
  <pageSetup paperSize="9" scale="75" firstPageNumber="118" orientation="landscape" useFirstPageNumber="1" horizontalDpi="600" verticalDpi="600"/>
  <headerFooter>
    <oddFooter>&amp;C— &amp;P —</oddFooter>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B11"/>
  <sheetViews>
    <sheetView workbookViewId="0">
      <selection activeCell="A2" sqref="A2:B2"/>
    </sheetView>
  </sheetViews>
  <sheetFormatPr defaultColWidth="8.75" defaultRowHeight="14.25" outlineLevelCol="1"/>
  <cols>
    <col min="1" max="2" width="40.625" style="102" customWidth="1"/>
    <col min="3" max="32" width="9" style="102"/>
    <col min="33" max="16384" width="8.75" style="102"/>
  </cols>
  <sheetData>
    <row r="1" ht="20.1" customHeight="1" spans="1:1">
      <c r="A1" s="92" t="s">
        <v>2227</v>
      </c>
    </row>
    <row r="2" ht="39.95" customHeight="1" spans="1:2">
      <c r="A2" s="94" t="s">
        <v>2228</v>
      </c>
      <c r="B2" s="94"/>
    </row>
    <row r="3" ht="20.1" customHeight="1" spans="2:2">
      <c r="B3" s="103" t="s">
        <v>2229</v>
      </c>
    </row>
    <row r="4" s="100" customFormat="1" ht="50.1" customHeight="1" spans="1:2">
      <c r="A4" s="104" t="s">
        <v>1332</v>
      </c>
      <c r="B4" s="104" t="s">
        <v>2230</v>
      </c>
    </row>
    <row r="5" s="100" customFormat="1" ht="50.1" customHeight="1" spans="1:2">
      <c r="A5" s="105" t="s">
        <v>2231</v>
      </c>
      <c r="B5" s="106">
        <f>SUM(B6:B7)</f>
        <v>16.0841</v>
      </c>
    </row>
    <row r="6" s="100" customFormat="1" ht="50.1" customHeight="1" spans="1:2">
      <c r="A6" s="107" t="s">
        <v>2232</v>
      </c>
      <c r="B6" s="106">
        <v>5.0341</v>
      </c>
    </row>
    <row r="7" s="100" customFormat="1" ht="50.1" customHeight="1" spans="1:2">
      <c r="A7" s="107" t="s">
        <v>2233</v>
      </c>
      <c r="B7" s="106">
        <v>11.05</v>
      </c>
    </row>
    <row r="8" s="100" customFormat="1" ht="50.1" customHeight="1" spans="1:2">
      <c r="A8" s="105" t="s">
        <v>2234</v>
      </c>
      <c r="B8" s="106">
        <f>SUM(B9:B10)</f>
        <v>16.0841</v>
      </c>
    </row>
    <row r="9" s="100" customFormat="1" ht="50.1" customHeight="1" spans="1:2">
      <c r="A9" s="107" t="s">
        <v>2232</v>
      </c>
      <c r="B9" s="106">
        <v>5.0341</v>
      </c>
    </row>
    <row r="10" s="100" customFormat="1" ht="50.1" customHeight="1" spans="1:2">
      <c r="A10" s="107" t="s">
        <v>2233</v>
      </c>
      <c r="B10" s="106">
        <v>11.05</v>
      </c>
    </row>
    <row r="11" s="101" customFormat="1" ht="41.25" customHeight="1" spans="1:1">
      <c r="A11" s="101" t="s">
        <v>2235</v>
      </c>
    </row>
  </sheetData>
  <mergeCells count="1">
    <mergeCell ref="A2:B2"/>
  </mergeCells>
  <printOptions horizontalCentered="1"/>
  <pageMargins left="0.39" right="0.39" top="0.59" bottom="0.79" header="0.39" footer="0.39"/>
  <pageSetup paperSize="9" firstPageNumber="119" orientation="portrait" useFirstPageNumber="1" horizontalDpi="600" verticalDpi="600"/>
  <headerFooter>
    <oddFooter>&amp;C—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Zeros="0" tabSelected="1" zoomScaleSheetLayoutView="60" topLeftCell="A4" workbookViewId="0">
      <selection activeCell="A28" sqref="A28"/>
    </sheetView>
  </sheetViews>
  <sheetFormatPr defaultColWidth="8.75" defaultRowHeight="20.1" customHeight="1" outlineLevelCol="1"/>
  <cols>
    <col min="1" max="1" width="45.625" style="128" customWidth="1"/>
    <col min="2" max="2" width="21.5" style="128" customWidth="1"/>
    <col min="3" max="21" width="9" style="128"/>
    <col min="22" max="16384" width="8.75" style="128"/>
  </cols>
  <sheetData>
    <row r="1" s="128" customFormat="1" customHeight="1" spans="1:2">
      <c r="A1" s="108" t="s">
        <v>1109</v>
      </c>
      <c r="B1" s="280"/>
    </row>
    <row r="2" s="128" customFormat="1" ht="60" customHeight="1" spans="1:2">
      <c r="A2" s="206" t="s">
        <v>1110</v>
      </c>
      <c r="B2" s="206"/>
    </row>
    <row r="3" s="128" customFormat="1" customHeight="1" spans="1:2">
      <c r="A3" s="108"/>
      <c r="B3" s="171" t="s">
        <v>4</v>
      </c>
    </row>
    <row r="4" s="128" customFormat="1" ht="35.1" customHeight="1" spans="1:2">
      <c r="A4" s="6" t="s">
        <v>5</v>
      </c>
      <c r="B4" s="271" t="s">
        <v>8</v>
      </c>
    </row>
    <row r="5" s="128" customFormat="1" customHeight="1" spans="1:2">
      <c r="A5" s="281" t="s">
        <v>1111</v>
      </c>
      <c r="B5" s="289">
        <f>B6+B13+B52</f>
        <v>411367</v>
      </c>
    </row>
    <row r="6" s="128" customFormat="1" customHeight="1" spans="1:2">
      <c r="A6" s="281" t="s">
        <v>1112</v>
      </c>
      <c r="B6" s="289">
        <f>SUM(B7:B12)</f>
        <v>10682</v>
      </c>
    </row>
    <row r="7" s="128" customFormat="1" customHeight="1" spans="1:2">
      <c r="A7" s="283" t="s">
        <v>1113</v>
      </c>
      <c r="B7" s="290">
        <v>4426</v>
      </c>
    </row>
    <row r="8" s="128" customFormat="1" customHeight="1" spans="1:2">
      <c r="A8" s="283" t="s">
        <v>1114</v>
      </c>
      <c r="B8" s="290">
        <v>1395</v>
      </c>
    </row>
    <row r="9" s="128" customFormat="1" customHeight="1" spans="1:2">
      <c r="A9" s="283" t="s">
        <v>1115</v>
      </c>
      <c r="B9" s="290">
        <v>1688</v>
      </c>
    </row>
    <row r="10" s="128" customFormat="1" customHeight="1" spans="1:2">
      <c r="A10" s="285" t="s">
        <v>1116</v>
      </c>
      <c r="B10" s="290">
        <v>290</v>
      </c>
    </row>
    <row r="11" s="128" customFormat="1" customHeight="1" spans="1:2">
      <c r="A11" s="285" t="s">
        <v>1117</v>
      </c>
      <c r="B11" s="290">
        <v>4955</v>
      </c>
    </row>
    <row r="12" s="128" customFormat="1" customHeight="1" spans="1:2">
      <c r="A12" s="285" t="s">
        <v>1118</v>
      </c>
      <c r="B12" s="290">
        <v>-2072</v>
      </c>
    </row>
    <row r="13" s="128" customFormat="1" customHeight="1" spans="1:2">
      <c r="A13" s="281" t="s">
        <v>1119</v>
      </c>
      <c r="B13" s="289">
        <f>SUM(B14:B51)</f>
        <v>350809</v>
      </c>
    </row>
    <row r="14" s="128" customFormat="1" customHeight="1" spans="1:2">
      <c r="A14" s="283" t="s">
        <v>1120</v>
      </c>
      <c r="B14" s="290">
        <v>0</v>
      </c>
    </row>
    <row r="15" s="128" customFormat="1" customHeight="1" spans="1:2">
      <c r="A15" s="283" t="s">
        <v>1121</v>
      </c>
      <c r="B15" s="290">
        <v>101314</v>
      </c>
    </row>
    <row r="16" s="128" customFormat="1" customHeight="1" spans="1:2">
      <c r="A16" s="283" t="s">
        <v>1122</v>
      </c>
      <c r="B16" s="290">
        <v>17260</v>
      </c>
    </row>
    <row r="17" s="128" customFormat="1" customHeight="1" spans="1:2">
      <c r="A17" s="283" t="s">
        <v>1123</v>
      </c>
      <c r="B17" s="290">
        <v>10491</v>
      </c>
    </row>
    <row r="18" s="128" customFormat="1" customHeight="1" spans="1:2">
      <c r="A18" s="283" t="s">
        <v>1124</v>
      </c>
      <c r="B18" s="290">
        <v>1576</v>
      </c>
    </row>
    <row r="19" s="128" customFormat="1" customHeight="1" spans="1:2">
      <c r="A19" s="283" t="s">
        <v>1125</v>
      </c>
      <c r="B19" s="290">
        <v>0</v>
      </c>
    </row>
    <row r="20" s="128" customFormat="1" customHeight="1" spans="1:2">
      <c r="A20" s="283" t="s">
        <v>1126</v>
      </c>
      <c r="B20" s="290">
        <v>7701</v>
      </c>
    </row>
    <row r="21" s="128" customFormat="1" customHeight="1" spans="1:2">
      <c r="A21" s="283" t="s">
        <v>1127</v>
      </c>
      <c r="B21" s="290">
        <v>0</v>
      </c>
    </row>
    <row r="22" s="128" customFormat="1" customHeight="1" spans="1:2">
      <c r="A22" s="283" t="s">
        <v>1128</v>
      </c>
      <c r="B22" s="290">
        <v>25062</v>
      </c>
    </row>
    <row r="23" s="128" customFormat="1" customHeight="1" spans="1:2">
      <c r="A23" s="283" t="s">
        <v>1129</v>
      </c>
      <c r="B23" s="290">
        <v>0</v>
      </c>
    </row>
    <row r="24" s="128" customFormat="1" customHeight="1" spans="1:2">
      <c r="A24" s="283" t="s">
        <v>1130</v>
      </c>
      <c r="B24" s="290">
        <v>0</v>
      </c>
    </row>
    <row r="25" s="128" customFormat="1" customHeight="1" spans="1:2">
      <c r="A25" s="283" t="s">
        <v>1131</v>
      </c>
      <c r="B25" s="290">
        <v>0</v>
      </c>
    </row>
    <row r="26" s="128" customFormat="1" customHeight="1" spans="1:2">
      <c r="A26" s="283" t="s">
        <v>1132</v>
      </c>
      <c r="B26" s="290">
        <v>8747</v>
      </c>
    </row>
    <row r="27" s="128" customFormat="1" customHeight="1" spans="1:2">
      <c r="A27" s="287" t="s">
        <v>1133</v>
      </c>
      <c r="B27" s="290">
        <v>0</v>
      </c>
    </row>
    <row r="28" s="128" customFormat="1" customHeight="1" spans="1:2">
      <c r="A28" s="287" t="s">
        <v>1134</v>
      </c>
      <c r="B28" s="290">
        <v>0</v>
      </c>
    </row>
    <row r="29" s="128" customFormat="1" customHeight="1" spans="1:2">
      <c r="A29" s="287" t="s">
        <v>1135</v>
      </c>
      <c r="B29" s="290">
        <v>0</v>
      </c>
    </row>
    <row r="30" s="128" customFormat="1" customHeight="1" spans="1:2">
      <c r="A30" s="287" t="s">
        <v>1136</v>
      </c>
      <c r="B30" s="290">
        <v>1756</v>
      </c>
    </row>
    <row r="31" s="128" customFormat="1" customHeight="1" spans="1:2">
      <c r="A31" s="287" t="s">
        <v>1137</v>
      </c>
      <c r="B31" s="290">
        <v>26219</v>
      </c>
    </row>
    <row r="32" s="128" customFormat="1" customHeight="1" spans="1:2">
      <c r="A32" s="287" t="s">
        <v>1138</v>
      </c>
      <c r="B32" s="290">
        <v>104</v>
      </c>
    </row>
    <row r="33" s="128" customFormat="1" customHeight="1" spans="1:2">
      <c r="A33" s="287" t="s">
        <v>1139</v>
      </c>
      <c r="B33" s="290">
        <v>2164</v>
      </c>
    </row>
    <row r="34" s="128" customFormat="1" customHeight="1" spans="1:2">
      <c r="A34" s="287" t="s">
        <v>1140</v>
      </c>
      <c r="B34" s="290">
        <v>47909</v>
      </c>
    </row>
    <row r="35" s="128" customFormat="1" customHeight="1" spans="1:2">
      <c r="A35" s="287" t="s">
        <v>1141</v>
      </c>
      <c r="B35" s="290">
        <v>21572</v>
      </c>
    </row>
    <row r="36" s="128" customFormat="1" customHeight="1" spans="1:2">
      <c r="A36" s="287" t="s">
        <v>1142</v>
      </c>
      <c r="B36" s="290">
        <v>0</v>
      </c>
    </row>
    <row r="37" s="128" customFormat="1" customHeight="1" spans="1:2">
      <c r="A37" s="287" t="s">
        <v>1143</v>
      </c>
      <c r="B37" s="290">
        <v>0</v>
      </c>
    </row>
    <row r="38" s="128" customFormat="1" customHeight="1" spans="1:2">
      <c r="A38" s="283" t="s">
        <v>1144</v>
      </c>
      <c r="B38" s="290">
        <v>38379</v>
      </c>
    </row>
    <row r="39" s="128" customFormat="1" customHeight="1" spans="1:2">
      <c r="A39" s="283" t="s">
        <v>1145</v>
      </c>
      <c r="B39" s="290">
        <v>3408</v>
      </c>
    </row>
    <row r="40" s="128" customFormat="1" customHeight="1" spans="1:2">
      <c r="A40" s="283" t="s">
        <v>1146</v>
      </c>
      <c r="B40" s="290">
        <v>0</v>
      </c>
    </row>
    <row r="41" s="128" customFormat="1" customHeight="1" spans="1:2">
      <c r="A41" s="283" t="s">
        <v>1147</v>
      </c>
      <c r="B41" s="290">
        <v>0</v>
      </c>
    </row>
    <row r="42" s="128" customFormat="1" customHeight="1" spans="1:2">
      <c r="A42" s="283" t="s">
        <v>1148</v>
      </c>
      <c r="B42" s="290">
        <v>0</v>
      </c>
    </row>
    <row r="43" s="128" customFormat="1" customHeight="1" spans="1:2">
      <c r="A43" s="283" t="s">
        <v>1149</v>
      </c>
      <c r="B43" s="290">
        <v>0</v>
      </c>
    </row>
    <row r="44" s="128" customFormat="1" customHeight="1" spans="1:2">
      <c r="A44" s="283" t="s">
        <v>1150</v>
      </c>
      <c r="B44" s="290">
        <v>2791</v>
      </c>
    </row>
    <row r="45" s="128" customFormat="1" customHeight="1" spans="1:2">
      <c r="A45" s="283" t="s">
        <v>1151</v>
      </c>
      <c r="B45" s="290">
        <v>0</v>
      </c>
    </row>
    <row r="46" s="128" customFormat="1" customHeight="1" spans="1:2">
      <c r="A46" s="283" t="s">
        <v>1152</v>
      </c>
      <c r="B46" s="290">
        <v>434</v>
      </c>
    </row>
    <row r="47" s="128" customFormat="1" customHeight="1" spans="1:2">
      <c r="A47" s="283" t="s">
        <v>1153</v>
      </c>
      <c r="B47" s="290">
        <v>0</v>
      </c>
    </row>
    <row r="48" s="128" customFormat="1" customHeight="1" spans="1:2">
      <c r="A48" s="283" t="s">
        <v>1154</v>
      </c>
      <c r="B48" s="290">
        <v>7296</v>
      </c>
    </row>
    <row r="49" s="128" customFormat="1" customHeight="1" spans="1:2">
      <c r="A49" s="283" t="s">
        <v>1155</v>
      </c>
      <c r="B49" s="290">
        <v>4563</v>
      </c>
    </row>
    <row r="50" s="128" customFormat="1" customHeight="1" spans="1:2">
      <c r="A50" s="283" t="s">
        <v>1156</v>
      </c>
      <c r="B50" s="290">
        <v>20184</v>
      </c>
    </row>
    <row r="51" s="128" customFormat="1" customHeight="1" spans="1:2">
      <c r="A51" s="283" t="s">
        <v>1157</v>
      </c>
      <c r="B51" s="290">
        <v>1879</v>
      </c>
    </row>
    <row r="52" s="128" customFormat="1" customHeight="1" spans="1:2">
      <c r="A52" s="281" t="s">
        <v>1119</v>
      </c>
      <c r="B52" s="289">
        <f>SUM(B53:B90)</f>
        <v>49876</v>
      </c>
    </row>
    <row r="53" s="128" customFormat="1" customHeight="1" spans="1:2">
      <c r="A53" s="291" t="s">
        <v>951</v>
      </c>
      <c r="B53" s="290">
        <v>213</v>
      </c>
    </row>
    <row r="54" s="128" customFormat="1" customHeight="1" spans="1:2">
      <c r="A54" s="291" t="s">
        <v>1158</v>
      </c>
      <c r="B54" s="290">
        <v>0</v>
      </c>
    </row>
    <row r="55" s="128" customFormat="1" customHeight="1" spans="1:2">
      <c r="A55" s="291" t="s">
        <v>1159</v>
      </c>
      <c r="B55" s="290">
        <v>0</v>
      </c>
    </row>
    <row r="56" s="128" customFormat="1" customHeight="1" spans="1:2">
      <c r="A56" s="291" t="s">
        <v>1160</v>
      </c>
      <c r="B56" s="290">
        <v>0</v>
      </c>
    </row>
    <row r="57" s="128" customFormat="1" customHeight="1" spans="1:2">
      <c r="A57" s="291" t="s">
        <v>952</v>
      </c>
      <c r="B57" s="290">
        <v>0</v>
      </c>
    </row>
    <row r="58" s="128" customFormat="1" customHeight="1" spans="1:2">
      <c r="A58" s="291" t="s">
        <v>1161</v>
      </c>
      <c r="B58" s="290">
        <v>122</v>
      </c>
    </row>
    <row r="59" s="128" customFormat="1" customHeight="1" spans="1:2">
      <c r="A59" s="291" t="s">
        <v>953</v>
      </c>
      <c r="B59" s="290">
        <v>193</v>
      </c>
    </row>
    <row r="60" s="128" customFormat="1" customHeight="1" spans="1:2">
      <c r="A60" s="291" t="s">
        <v>1162</v>
      </c>
      <c r="B60" s="290">
        <v>0</v>
      </c>
    </row>
    <row r="61" s="128" customFormat="1" customHeight="1" spans="1:2">
      <c r="A61" s="291" t="s">
        <v>954</v>
      </c>
      <c r="B61" s="290">
        <v>542</v>
      </c>
    </row>
    <row r="62" s="128" customFormat="1" customHeight="1" spans="1:2">
      <c r="A62" s="291" t="s">
        <v>955</v>
      </c>
      <c r="B62" s="290">
        <v>4119</v>
      </c>
    </row>
    <row r="63" s="128" customFormat="1" customHeight="1" spans="1:2">
      <c r="A63" s="291" t="s">
        <v>1163</v>
      </c>
      <c r="B63" s="290">
        <v>2579</v>
      </c>
    </row>
    <row r="64" s="128" customFormat="1" customHeight="1" spans="1:2">
      <c r="A64" s="291" t="s">
        <v>1164</v>
      </c>
      <c r="B64" s="290">
        <f>28301-2736</f>
        <v>25565</v>
      </c>
    </row>
    <row r="65" s="128" customFormat="1" customHeight="1" spans="1:2">
      <c r="A65" s="291" t="s">
        <v>956</v>
      </c>
      <c r="B65" s="290">
        <v>937</v>
      </c>
    </row>
    <row r="66" s="128" customFormat="1" customHeight="1" spans="1:2">
      <c r="A66" s="291" t="s">
        <v>1165</v>
      </c>
      <c r="B66" s="290">
        <v>0</v>
      </c>
    </row>
    <row r="67" s="128" customFormat="1" customHeight="1" spans="1:2">
      <c r="A67" s="291" t="s">
        <v>1166</v>
      </c>
      <c r="B67" s="290">
        <v>1310</v>
      </c>
    </row>
    <row r="68" s="128" customFormat="1" customHeight="1" spans="1:2">
      <c r="A68" s="291" t="s">
        <v>1167</v>
      </c>
      <c r="B68" s="290">
        <v>856</v>
      </c>
    </row>
    <row r="69" s="128" customFormat="1" customHeight="1" spans="1:2">
      <c r="A69" s="291" t="s">
        <v>1168</v>
      </c>
      <c r="B69" s="290">
        <v>3343</v>
      </c>
    </row>
    <row r="70" s="128" customFormat="1" customHeight="1" spans="1:2">
      <c r="A70" s="291" t="s">
        <v>957</v>
      </c>
      <c r="B70" s="290">
        <v>8822</v>
      </c>
    </row>
    <row r="71" s="128" customFormat="1" customHeight="1" spans="1:2">
      <c r="A71" s="291" t="s">
        <v>1169</v>
      </c>
      <c r="B71" s="290">
        <v>0</v>
      </c>
    </row>
    <row r="72" s="128" customFormat="1" customHeight="1" spans="1:2">
      <c r="A72" s="291" t="s">
        <v>1170</v>
      </c>
      <c r="B72" s="290">
        <v>1006</v>
      </c>
    </row>
    <row r="73" customHeight="1" spans="1:2">
      <c r="A73" s="291" t="s">
        <v>1171</v>
      </c>
      <c r="B73" s="290">
        <v>269</v>
      </c>
    </row>
  </sheetData>
  <mergeCells count="1">
    <mergeCell ref="A2:B2"/>
  </mergeCells>
  <printOptions horizontalCentered="1"/>
  <pageMargins left="0.39" right="0.39" top="0.59" bottom="0.79" header="0.39" footer="0.39"/>
  <pageSetup paperSize="9" scale="84" firstPageNumber="10" fitToHeight="2" orientation="portrait" useFirstPageNumber="1" horizontalDpi="600" verticalDpi="600"/>
  <headerFooter alignWithMargins="0">
    <oddFooter>&amp;C— &amp;P —</oddFooter>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D16"/>
  <sheetViews>
    <sheetView showZeros="0" workbookViewId="0">
      <selection activeCell="H6" sqref="H6"/>
    </sheetView>
  </sheetViews>
  <sheetFormatPr defaultColWidth="8.75" defaultRowHeight="13.5" outlineLevelCol="3"/>
  <cols>
    <col min="1" max="1" width="20.625" style="91" customWidth="1"/>
    <col min="2" max="4" width="15.625" style="91" customWidth="1"/>
    <col min="5" max="32" width="9" style="91"/>
    <col min="33" max="16384" width="8.75" style="91"/>
  </cols>
  <sheetData>
    <row r="1" ht="20.1" customHeight="1" spans="1:4">
      <c r="A1" s="92" t="s">
        <v>2236</v>
      </c>
      <c r="B1" s="93"/>
      <c r="C1" s="93"/>
      <c r="D1" s="93"/>
    </row>
    <row r="2" ht="39.95" customHeight="1" spans="1:4">
      <c r="A2" s="94" t="s">
        <v>2237</v>
      </c>
      <c r="B2" s="94"/>
      <c r="C2" s="94"/>
      <c r="D2" s="94"/>
    </row>
    <row r="3" ht="20.1" customHeight="1" spans="1:4">
      <c r="A3" s="93"/>
      <c r="B3" s="93"/>
      <c r="C3" s="93"/>
      <c r="D3" s="95" t="s">
        <v>2229</v>
      </c>
    </row>
    <row r="4" s="90" customFormat="1" ht="35.1" customHeight="1" spans="1:4">
      <c r="A4" s="96" t="s">
        <v>2238</v>
      </c>
      <c r="B4" s="96" t="s">
        <v>2239</v>
      </c>
      <c r="C4" s="96" t="s">
        <v>1661</v>
      </c>
      <c r="D4" s="96" t="s">
        <v>1662</v>
      </c>
    </row>
    <row r="5" s="90" customFormat="1" ht="35.1" customHeight="1" spans="1:4">
      <c r="A5" s="96" t="s">
        <v>2239</v>
      </c>
      <c r="B5" s="97">
        <f>SUM(B6:B15)</f>
        <v>89.5088</v>
      </c>
      <c r="C5" s="97">
        <f>SUM(C6:C15)</f>
        <v>39.3247</v>
      </c>
      <c r="D5" s="97">
        <f>SUM(D6:D15)</f>
        <v>50.1841</v>
      </c>
    </row>
    <row r="6" s="90" customFormat="1" ht="35.1" customHeight="1" spans="1:4">
      <c r="A6" s="98" t="s">
        <v>2240</v>
      </c>
      <c r="B6" s="99">
        <f t="shared" ref="B6:B15" si="0">C6+D6</f>
        <v>16.0841</v>
      </c>
      <c r="C6" s="99">
        <v>5.0341</v>
      </c>
      <c r="D6" s="99">
        <v>11.05</v>
      </c>
    </row>
    <row r="7" s="90" customFormat="1" ht="35.1" customHeight="1" spans="1:4">
      <c r="A7" s="98" t="s">
        <v>2241</v>
      </c>
      <c r="B7" s="99">
        <f t="shared" si="0"/>
        <v>9.94</v>
      </c>
      <c r="C7" s="99">
        <v>3.23</v>
      </c>
      <c r="D7" s="99">
        <v>6.71</v>
      </c>
    </row>
    <row r="8" s="90" customFormat="1" ht="35.1" customHeight="1" spans="1:4">
      <c r="A8" s="98" t="s">
        <v>2242</v>
      </c>
      <c r="B8" s="99">
        <f t="shared" si="0"/>
        <v>4.445</v>
      </c>
      <c r="C8" s="99">
        <v>3.669</v>
      </c>
      <c r="D8" s="99">
        <v>0.776</v>
      </c>
    </row>
    <row r="9" s="90" customFormat="1" ht="35.1" customHeight="1" spans="1:4">
      <c r="A9" s="98" t="s">
        <v>2243</v>
      </c>
      <c r="B9" s="99">
        <f t="shared" si="0"/>
        <v>5.7263</v>
      </c>
      <c r="C9" s="99">
        <v>4.8463</v>
      </c>
      <c r="D9" s="99">
        <v>0.88</v>
      </c>
    </row>
    <row r="10" s="90" customFormat="1" ht="35.1" customHeight="1" spans="1:4">
      <c r="A10" s="98" t="s">
        <v>2244</v>
      </c>
      <c r="B10" s="99">
        <f t="shared" si="0"/>
        <v>9.0501</v>
      </c>
      <c r="C10" s="99">
        <v>1.952</v>
      </c>
      <c r="D10" s="99">
        <v>7.0981</v>
      </c>
    </row>
    <row r="11" s="90" customFormat="1" ht="35.1" customHeight="1" spans="1:4">
      <c r="A11" s="98" t="s">
        <v>2245</v>
      </c>
      <c r="B11" s="99">
        <f t="shared" si="0"/>
        <v>5.5057</v>
      </c>
      <c r="C11" s="99">
        <v>5.3145</v>
      </c>
      <c r="D11" s="99">
        <v>0.1912</v>
      </c>
    </row>
    <row r="12" s="90" customFormat="1" ht="35.1" customHeight="1" spans="1:4">
      <c r="A12" s="98" t="s">
        <v>2246</v>
      </c>
      <c r="B12" s="99">
        <f t="shared" si="0"/>
        <v>12.5501</v>
      </c>
      <c r="C12" s="99">
        <v>9.7319</v>
      </c>
      <c r="D12" s="99">
        <v>2.8182</v>
      </c>
    </row>
    <row r="13" s="90" customFormat="1" ht="35.1" customHeight="1" spans="1:4">
      <c r="A13" s="98" t="s">
        <v>2247</v>
      </c>
      <c r="B13" s="99">
        <f t="shared" si="0"/>
        <v>6.4159</v>
      </c>
      <c r="C13" s="99">
        <v>1.1427</v>
      </c>
      <c r="D13" s="99">
        <v>5.2732</v>
      </c>
    </row>
    <row r="14" s="90" customFormat="1" ht="35.1" customHeight="1" spans="1:4">
      <c r="A14" s="98" t="s">
        <v>2248</v>
      </c>
      <c r="B14" s="99">
        <f t="shared" si="0"/>
        <v>6.7662</v>
      </c>
      <c r="C14" s="99">
        <v>0.59</v>
      </c>
      <c r="D14" s="99">
        <v>6.1762</v>
      </c>
    </row>
    <row r="15" s="90" customFormat="1" ht="35.1" customHeight="1" spans="1:4">
      <c r="A15" s="98" t="s">
        <v>2249</v>
      </c>
      <c r="B15" s="99">
        <f t="shared" si="0"/>
        <v>13.0254</v>
      </c>
      <c r="C15" s="99">
        <v>3.8142</v>
      </c>
      <c r="D15" s="99">
        <v>9.2112</v>
      </c>
    </row>
    <row r="16" s="90" customFormat="1" ht="14.25"/>
  </sheetData>
  <mergeCells count="1">
    <mergeCell ref="A2:D2"/>
  </mergeCells>
  <printOptions horizontalCentered="1"/>
  <pageMargins left="0.39" right="0.39" top="0.59" bottom="0.79" header="0.39" footer="0.39"/>
  <pageSetup paperSize="9" firstPageNumber="120" orientation="portrait" useFirstPageNumber="1" horizontalDpi="600" verticalDpi="600"/>
  <headerFooter>
    <oddFooter>&amp;C— &amp;P —</oddFooter>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A2" sqref="A2:D2"/>
    </sheetView>
  </sheetViews>
  <sheetFormatPr defaultColWidth="9" defaultRowHeight="13.5" outlineLevelCol="3"/>
  <cols>
    <col min="1" max="1" width="33.75" style="81" customWidth="1"/>
    <col min="2" max="2" width="12.25" style="81" customWidth="1"/>
    <col min="3" max="4" width="17.125" style="81" customWidth="1"/>
    <col min="5" max="16384" width="9" style="81"/>
  </cols>
  <sheetData>
    <row r="1" s="78" customFormat="1" ht="24" customHeight="1" spans="1:1">
      <c r="A1" s="83" t="s">
        <v>2250</v>
      </c>
    </row>
    <row r="2" s="79" customFormat="1" ht="42" customHeight="1" spans="1:4">
      <c r="A2" s="70" t="s">
        <v>2251</v>
      </c>
      <c r="B2" s="70"/>
      <c r="C2" s="70"/>
      <c r="D2" s="70"/>
    </row>
    <row r="3" s="80" customFormat="1" ht="27" customHeight="1" spans="1:4">
      <c r="A3" s="59"/>
      <c r="B3" s="59"/>
      <c r="C3" s="59"/>
      <c r="D3" s="71" t="s">
        <v>4</v>
      </c>
    </row>
    <row r="4" s="81" customFormat="1" ht="21.85" customHeight="1" spans="1:4">
      <c r="A4" s="84" t="s">
        <v>2252</v>
      </c>
      <c r="B4" s="84" t="s">
        <v>2253</v>
      </c>
      <c r="C4" s="84" t="s">
        <v>2254</v>
      </c>
      <c r="D4" s="84" t="s">
        <v>2255</v>
      </c>
    </row>
    <row r="5" s="82" customFormat="1" ht="24" customHeight="1" spans="1:4">
      <c r="A5" s="85" t="s">
        <v>2256</v>
      </c>
      <c r="B5" s="86" t="s">
        <v>2257</v>
      </c>
      <c r="C5" s="87"/>
      <c r="D5" s="87">
        <f>D6+D8</f>
        <v>382852</v>
      </c>
    </row>
    <row r="6" s="81" customFormat="1" ht="24" customHeight="1" spans="1:4">
      <c r="A6" s="88" t="s">
        <v>2258</v>
      </c>
      <c r="B6" s="84" t="s">
        <v>2259</v>
      </c>
      <c r="C6" s="89"/>
      <c r="D6" s="89">
        <f>86362+47170</f>
        <v>133532</v>
      </c>
    </row>
    <row r="7" s="81" customFormat="1" ht="24" customHeight="1" spans="1:4">
      <c r="A7" s="88" t="s">
        <v>2260</v>
      </c>
      <c r="B7" s="84" t="s">
        <v>2261</v>
      </c>
      <c r="C7" s="89"/>
      <c r="D7" s="89">
        <v>47170</v>
      </c>
    </row>
    <row r="8" s="81" customFormat="1" ht="24" customHeight="1" spans="1:4">
      <c r="A8" s="88" t="s">
        <v>2262</v>
      </c>
      <c r="B8" s="84" t="s">
        <v>2263</v>
      </c>
      <c r="C8" s="89"/>
      <c r="D8" s="89">
        <f>241000+8320</f>
        <v>249320</v>
      </c>
    </row>
    <row r="9" s="81" customFormat="1" ht="24" customHeight="1" spans="1:4">
      <c r="A9" s="88" t="s">
        <v>2260</v>
      </c>
      <c r="B9" s="84" t="s">
        <v>2264</v>
      </c>
      <c r="C9" s="89"/>
      <c r="D9" s="89">
        <v>8320</v>
      </c>
    </row>
    <row r="10" s="82" customFormat="1" ht="24" customHeight="1" spans="1:4">
      <c r="A10" s="85" t="s">
        <v>2265</v>
      </c>
      <c r="B10" s="86" t="s">
        <v>2266</v>
      </c>
      <c r="C10" s="87"/>
      <c r="D10" s="87">
        <f>D11+D12</f>
        <v>57090</v>
      </c>
    </row>
    <row r="11" s="81" customFormat="1" ht="24" customHeight="1" spans="1:4">
      <c r="A11" s="88" t="s">
        <v>2258</v>
      </c>
      <c r="B11" s="84" t="s">
        <v>2267</v>
      </c>
      <c r="C11" s="89"/>
      <c r="D11" s="89">
        <v>47170</v>
      </c>
    </row>
    <row r="12" s="81" customFormat="1" ht="24" customHeight="1" spans="1:4">
      <c r="A12" s="88" t="s">
        <v>2262</v>
      </c>
      <c r="B12" s="84" t="s">
        <v>2268</v>
      </c>
      <c r="C12" s="89"/>
      <c r="D12" s="89">
        <v>9920</v>
      </c>
    </row>
    <row r="13" s="82" customFormat="1" ht="24" customHeight="1" spans="1:4">
      <c r="A13" s="85" t="s">
        <v>2269</v>
      </c>
      <c r="B13" s="86" t="s">
        <v>2270</v>
      </c>
      <c r="C13" s="87"/>
      <c r="D13" s="87">
        <f>D14+D15</f>
        <v>34545.48</v>
      </c>
    </row>
    <row r="14" s="81" customFormat="1" ht="24" customHeight="1" spans="1:4">
      <c r="A14" s="88" t="s">
        <v>2258</v>
      </c>
      <c r="B14" s="84" t="s">
        <v>2271</v>
      </c>
      <c r="C14" s="89"/>
      <c r="D14" s="89">
        <v>11826.45</v>
      </c>
    </row>
    <row r="15" s="81" customFormat="1" ht="24" customHeight="1" spans="1:4">
      <c r="A15" s="88" t="s">
        <v>2262</v>
      </c>
      <c r="B15" s="84" t="s">
        <v>2272</v>
      </c>
      <c r="C15" s="89"/>
      <c r="D15" s="89">
        <v>22719.03</v>
      </c>
    </row>
    <row r="16" s="82" customFormat="1" ht="24" customHeight="1" spans="1:4">
      <c r="A16" s="85" t="s">
        <v>2273</v>
      </c>
      <c r="B16" s="86" t="s">
        <v>2274</v>
      </c>
      <c r="C16" s="87"/>
      <c r="D16" s="87">
        <f>D17+D20</f>
        <v>160841</v>
      </c>
    </row>
    <row r="17" s="81" customFormat="1" ht="24" customHeight="1" spans="1:4">
      <c r="A17" s="88" t="s">
        <v>2258</v>
      </c>
      <c r="B17" s="84" t="s">
        <v>2275</v>
      </c>
      <c r="C17" s="89"/>
      <c r="D17" s="89">
        <v>50341</v>
      </c>
    </row>
    <row r="18" s="81" customFormat="1" ht="24" customHeight="1" spans="1:4">
      <c r="A18" s="88" t="s">
        <v>2276</v>
      </c>
      <c r="B18" s="84"/>
      <c r="C18" s="89"/>
      <c r="D18" s="89">
        <v>50341</v>
      </c>
    </row>
    <row r="19" s="81" customFormat="1" ht="24" customHeight="1" spans="1:4">
      <c r="A19" s="88" t="s">
        <v>2277</v>
      </c>
      <c r="B19" s="84" t="s">
        <v>2278</v>
      </c>
      <c r="C19" s="89"/>
      <c r="D19" s="89">
        <v>0</v>
      </c>
    </row>
    <row r="20" s="81" customFormat="1" ht="24" customHeight="1" spans="1:4">
      <c r="A20" s="88" t="s">
        <v>2262</v>
      </c>
      <c r="B20" s="84" t="s">
        <v>2279</v>
      </c>
      <c r="C20" s="89"/>
      <c r="D20" s="89">
        <v>110500</v>
      </c>
    </row>
    <row r="21" s="81" customFormat="1" ht="24" customHeight="1" spans="1:4">
      <c r="A21" s="88" t="s">
        <v>2276</v>
      </c>
      <c r="B21" s="84"/>
      <c r="C21" s="89"/>
      <c r="D21" s="89">
        <f>D20-D22</f>
        <v>95300</v>
      </c>
    </row>
    <row r="22" s="81" customFormat="1" ht="24" customHeight="1" spans="1:4">
      <c r="A22" s="88" t="s">
        <v>2280</v>
      </c>
      <c r="B22" s="84" t="s">
        <v>2281</v>
      </c>
      <c r="C22" s="89"/>
      <c r="D22" s="89">
        <v>15200</v>
      </c>
    </row>
    <row r="23" s="82" customFormat="1" ht="24" customHeight="1" spans="1:4">
      <c r="A23" s="85" t="s">
        <v>2282</v>
      </c>
      <c r="B23" s="86" t="s">
        <v>2283</v>
      </c>
      <c r="C23" s="87"/>
      <c r="D23" s="87">
        <f>D24+D25</f>
        <v>40758.01</v>
      </c>
    </row>
    <row r="24" s="81" customFormat="1" ht="24" customHeight="1" spans="1:4">
      <c r="A24" s="88" t="s">
        <v>2258</v>
      </c>
      <c r="B24" s="84" t="s">
        <v>2284</v>
      </c>
      <c r="C24" s="89"/>
      <c r="D24" s="89">
        <v>13424.54</v>
      </c>
    </row>
    <row r="25" s="81" customFormat="1" ht="24" customHeight="1" spans="1:4">
      <c r="A25" s="88" t="s">
        <v>2262</v>
      </c>
      <c r="B25" s="84" t="s">
        <v>2285</v>
      </c>
      <c r="C25" s="89"/>
      <c r="D25" s="89">
        <v>27333.47</v>
      </c>
    </row>
    <row r="26" s="81" customFormat="1" ht="24" customHeight="1"/>
    <row r="27" s="81" customFormat="1" ht="24" customHeight="1"/>
    <row r="28" s="81" customFormat="1" ht="24" customHeight="1"/>
    <row r="29" s="81" customFormat="1" ht="24" customHeight="1"/>
    <row r="30" s="81" customFormat="1" ht="24" customHeight="1"/>
    <row r="31" s="81" customFormat="1" ht="24" customHeight="1"/>
    <row r="32" s="81" customFormat="1" ht="24" customHeight="1"/>
    <row r="33" s="81" customFormat="1" ht="24" customHeight="1"/>
    <row r="34" s="81" customFormat="1" ht="24" customHeight="1"/>
    <row r="35" s="81" customFormat="1" ht="24" customHeight="1"/>
    <row r="36" s="81" customFormat="1" ht="24" customHeight="1"/>
    <row r="37" s="81" customFormat="1" ht="24" customHeight="1"/>
    <row r="38" s="81" customFormat="1" ht="24" customHeight="1"/>
    <row r="39" s="81" customFormat="1" ht="24" customHeight="1"/>
    <row r="40" s="81" customFormat="1" ht="24" customHeight="1"/>
    <row r="41" s="81" customFormat="1" ht="24" customHeight="1"/>
    <row r="42" s="81" customFormat="1" ht="24" customHeight="1"/>
    <row r="43" s="81" customFormat="1" ht="24" customHeight="1"/>
    <row r="44" s="81" customFormat="1" ht="24" customHeight="1"/>
    <row r="45" s="81" customFormat="1" ht="24" customHeight="1"/>
    <row r="46" s="81" customFormat="1" ht="24" customHeight="1"/>
    <row r="47" s="81" customFormat="1" ht="24" customHeight="1"/>
    <row r="48" s="81" customFormat="1" ht="24" customHeight="1"/>
    <row r="49" s="81" customFormat="1" ht="24" customHeight="1"/>
    <row r="50" s="81" customFormat="1" ht="24" customHeight="1"/>
    <row r="51" s="81" customFormat="1" ht="24" customHeight="1"/>
    <row r="52" s="81" customFormat="1" ht="24" customHeight="1"/>
    <row r="53" s="81" customFormat="1" ht="24" customHeight="1"/>
    <row r="54" s="81" customFormat="1" ht="24" customHeight="1"/>
    <row r="55" s="81" customFormat="1" ht="24" customHeight="1"/>
    <row r="56" s="81" customFormat="1" ht="24" customHeight="1"/>
    <row r="57" s="81" customFormat="1" ht="24" customHeight="1"/>
    <row r="58" s="81" customFormat="1" ht="24" customHeight="1"/>
    <row r="59" s="81" customFormat="1" ht="24" customHeight="1"/>
    <row r="60" s="81" customFormat="1" ht="24" customHeight="1"/>
    <row r="61" s="81" customFormat="1" ht="24" customHeight="1"/>
    <row r="62" s="81" customFormat="1" ht="24" customHeight="1"/>
    <row r="63" s="81" customFormat="1" ht="24" customHeight="1"/>
    <row r="64" s="81" customFormat="1" ht="24" customHeight="1"/>
    <row r="65" s="81" customFormat="1" ht="24" customHeight="1"/>
    <row r="66" s="81" customFormat="1" ht="24" customHeight="1"/>
    <row r="67" s="81" customFormat="1" ht="24" customHeight="1"/>
    <row r="68" s="81" customFormat="1" ht="24" customHeight="1"/>
    <row r="69" s="81" customFormat="1" ht="24" customHeight="1"/>
    <row r="70" s="81" customFormat="1" ht="24" customHeight="1"/>
    <row r="71" s="81" customFormat="1" ht="24" customHeight="1"/>
    <row r="72" s="81" customFormat="1" ht="24" customHeight="1"/>
    <row r="73" s="81" customFormat="1" ht="24" customHeight="1"/>
    <row r="74" s="81" customFormat="1" ht="24" customHeight="1"/>
    <row r="75" s="81" customFormat="1" ht="24" customHeight="1"/>
    <row r="76" s="81" customFormat="1" ht="24" customHeight="1"/>
    <row r="77" s="81" customFormat="1" ht="24" customHeight="1"/>
    <row r="78" s="81" customFormat="1" ht="24" customHeight="1"/>
    <row r="79" s="81" customFormat="1" ht="24" customHeight="1"/>
    <row r="80" s="81" customFormat="1" ht="24" customHeight="1"/>
    <row r="81" s="81" customFormat="1" ht="24" customHeight="1"/>
    <row r="82" s="81" customFormat="1" ht="24" customHeight="1"/>
    <row r="83" s="81" customFormat="1" ht="24" customHeight="1"/>
    <row r="84" s="81" customFormat="1" ht="24" customHeight="1"/>
    <row r="85" s="81" customFormat="1" ht="24" customHeight="1"/>
    <row r="86" s="81" customFormat="1" ht="24" customHeight="1"/>
    <row r="87" s="81" customFormat="1" ht="24" customHeight="1"/>
    <row r="88" s="81" customFormat="1" ht="24" customHeight="1"/>
    <row r="89" s="81" customFormat="1" ht="24" customHeight="1"/>
    <row r="90" s="81" customFormat="1" ht="24" customHeight="1"/>
    <row r="91" s="81" customFormat="1" ht="24" customHeight="1"/>
    <row r="92" s="81" customFormat="1" ht="24" customHeight="1"/>
    <row r="93" s="81" customFormat="1" ht="24" customHeight="1"/>
    <row r="94" s="81" customFormat="1" ht="24" customHeight="1"/>
  </sheetData>
  <mergeCells count="1">
    <mergeCell ref="A2:D2"/>
  </mergeCells>
  <pageMargins left="0.75" right="0.75" top="1" bottom="1" header="0.5" footer="0.5"/>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zoomScale="85" zoomScaleNormal="85" workbookViewId="0">
      <selection activeCell="E12" sqref="E12"/>
    </sheetView>
  </sheetViews>
  <sheetFormatPr defaultColWidth="8.875" defaultRowHeight="13.5" outlineLevelCol="4"/>
  <cols>
    <col min="1" max="1" width="12.2" style="67" customWidth="1"/>
    <col min="2" max="2" width="31.25" style="67" customWidth="1"/>
    <col min="3" max="3" width="39.25" style="68" customWidth="1"/>
    <col min="4" max="4" width="8.625" style="68" customWidth="1"/>
    <col min="5" max="5" width="29.4083333333333" style="68" customWidth="1"/>
    <col min="6" max="16384" width="8.875" style="67"/>
  </cols>
  <sheetData>
    <row r="1" s="64" customFormat="1" ht="24" customHeight="1" spans="1:1">
      <c r="A1" s="69" t="s">
        <v>2286</v>
      </c>
    </row>
    <row r="2" s="65" customFormat="1" ht="42" customHeight="1" spans="1:5">
      <c r="A2" s="70" t="s">
        <v>2287</v>
      </c>
      <c r="B2" s="70"/>
      <c r="C2" s="70"/>
      <c r="D2" s="70"/>
      <c r="E2" s="70"/>
    </row>
    <row r="3" s="66" customFormat="1" ht="27" customHeight="1" spans="1:5">
      <c r="A3" s="71"/>
      <c r="B3" s="71"/>
      <c r="C3" s="71"/>
      <c r="D3" s="71"/>
      <c r="E3" s="72" t="s">
        <v>4</v>
      </c>
    </row>
    <row r="4" s="67" customFormat="1" ht="30" customHeight="1" spans="1:5">
      <c r="A4" s="73" t="s">
        <v>2288</v>
      </c>
      <c r="B4" s="74" t="s">
        <v>2289</v>
      </c>
      <c r="C4" s="73" t="s">
        <v>1638</v>
      </c>
      <c r="D4" s="73" t="s">
        <v>2290</v>
      </c>
      <c r="E4" s="73" t="s">
        <v>2291</v>
      </c>
    </row>
    <row r="5" s="67" customFormat="1" ht="30" customHeight="1" spans="1:5">
      <c r="A5" s="73"/>
      <c r="B5" s="75"/>
      <c r="C5" s="73"/>
      <c r="D5" s="73"/>
      <c r="E5" s="73"/>
    </row>
    <row r="6" s="67" customFormat="1" ht="30" customHeight="1" spans="1:5">
      <c r="A6" s="73" t="s">
        <v>2292</v>
      </c>
      <c r="B6" s="76" t="s">
        <v>2293</v>
      </c>
      <c r="C6" s="76" t="s">
        <v>2294</v>
      </c>
      <c r="D6" s="76" t="s">
        <v>2295</v>
      </c>
      <c r="E6" s="77">
        <v>15200</v>
      </c>
    </row>
    <row r="7" s="67" customFormat="1" ht="30" customHeight="1" spans="1:5">
      <c r="A7" s="73" t="s">
        <v>2292</v>
      </c>
      <c r="B7" s="76" t="s">
        <v>2296</v>
      </c>
      <c r="C7" s="76" t="s">
        <v>2297</v>
      </c>
      <c r="D7" s="76" t="s">
        <v>2295</v>
      </c>
      <c r="E7" s="77">
        <v>34000</v>
      </c>
    </row>
    <row r="8" s="67" customFormat="1" ht="30" customHeight="1" spans="1:5">
      <c r="A8" s="73" t="s">
        <v>2292</v>
      </c>
      <c r="B8" s="76" t="s">
        <v>2298</v>
      </c>
      <c r="C8" s="76" t="s">
        <v>2299</v>
      </c>
      <c r="D8" s="76" t="s">
        <v>2295</v>
      </c>
      <c r="E8" s="77">
        <v>32000</v>
      </c>
    </row>
    <row r="9" s="67" customFormat="1" ht="30" customHeight="1" spans="1:5">
      <c r="A9" s="73" t="s">
        <v>2292</v>
      </c>
      <c r="B9" s="76" t="s">
        <v>2300</v>
      </c>
      <c r="C9" s="76" t="s">
        <v>1649</v>
      </c>
      <c r="D9" s="76" t="s">
        <v>2295</v>
      </c>
      <c r="E9" s="77">
        <v>10000</v>
      </c>
    </row>
    <row r="10" s="67" customFormat="1" ht="30" customHeight="1" spans="1:5">
      <c r="A10" s="73" t="s">
        <v>2292</v>
      </c>
      <c r="B10" s="76" t="s">
        <v>2301</v>
      </c>
      <c r="C10" s="76" t="s">
        <v>2302</v>
      </c>
      <c r="D10" s="76" t="s">
        <v>2295</v>
      </c>
      <c r="E10" s="77">
        <v>12000</v>
      </c>
    </row>
    <row r="11" s="67" customFormat="1" ht="30" customHeight="1" spans="1:5">
      <c r="A11" s="73" t="s">
        <v>2292</v>
      </c>
      <c r="B11" s="76" t="s">
        <v>2303</v>
      </c>
      <c r="C11" s="76" t="s">
        <v>2304</v>
      </c>
      <c r="D11" s="76" t="s">
        <v>2295</v>
      </c>
      <c r="E11" s="77">
        <v>40000</v>
      </c>
    </row>
    <row r="12" s="67" customFormat="1" ht="30" customHeight="1" spans="1:5">
      <c r="A12" s="73" t="s">
        <v>2292</v>
      </c>
      <c r="B12" s="76" t="s">
        <v>2305</v>
      </c>
      <c r="C12" s="76" t="s">
        <v>2306</v>
      </c>
      <c r="D12" s="76" t="s">
        <v>2295</v>
      </c>
      <c r="E12" s="77">
        <v>6000</v>
      </c>
    </row>
    <row r="13" s="67" customFormat="1" ht="30" customHeight="1" spans="1:5">
      <c r="A13" s="73" t="s">
        <v>2292</v>
      </c>
      <c r="B13" s="76" t="s">
        <v>2303</v>
      </c>
      <c r="C13" s="76" t="s">
        <v>2307</v>
      </c>
      <c r="D13" s="76" t="s">
        <v>2295</v>
      </c>
      <c r="E13" s="77">
        <v>7500</v>
      </c>
    </row>
    <row r="14" s="67" customFormat="1" ht="30" customHeight="1" spans="1:5">
      <c r="A14" s="73" t="s">
        <v>2292</v>
      </c>
      <c r="B14" s="76" t="s">
        <v>2305</v>
      </c>
      <c r="C14" s="76" t="s">
        <v>2308</v>
      </c>
      <c r="D14" s="76" t="s">
        <v>2295</v>
      </c>
      <c r="E14" s="77">
        <v>15700</v>
      </c>
    </row>
    <row r="15" s="67" customFormat="1" ht="30" customHeight="1" spans="1:5">
      <c r="A15" s="73" t="s">
        <v>2292</v>
      </c>
      <c r="B15" s="76" t="s">
        <v>2309</v>
      </c>
      <c r="C15" s="76" t="s">
        <v>2310</v>
      </c>
      <c r="D15" s="76" t="s">
        <v>2295</v>
      </c>
      <c r="E15" s="77">
        <v>3000</v>
      </c>
    </row>
    <row r="16" s="67" customFormat="1" ht="30" customHeight="1" spans="1:5">
      <c r="A16" s="73" t="s">
        <v>2292</v>
      </c>
      <c r="B16" s="76" t="s">
        <v>2301</v>
      </c>
      <c r="C16" s="76" t="s">
        <v>2311</v>
      </c>
      <c r="D16" s="76" t="s">
        <v>2295</v>
      </c>
      <c r="E16" s="77">
        <v>8000</v>
      </c>
    </row>
    <row r="17" s="67" customFormat="1" ht="30" customHeight="1" spans="1:5">
      <c r="A17" s="73" t="s">
        <v>2292</v>
      </c>
      <c r="B17" s="76" t="s">
        <v>2305</v>
      </c>
      <c r="C17" s="76" t="s">
        <v>2312</v>
      </c>
      <c r="D17" s="76" t="s">
        <v>2295</v>
      </c>
      <c r="E17" s="77">
        <v>8000</v>
      </c>
    </row>
    <row r="18" s="67" customFormat="1" ht="30" customHeight="1" spans="1:5">
      <c r="A18" s="73" t="s">
        <v>2292</v>
      </c>
      <c r="B18" s="76" t="s">
        <v>2313</v>
      </c>
      <c r="C18" s="76" t="s">
        <v>2314</v>
      </c>
      <c r="D18" s="76" t="s">
        <v>2295</v>
      </c>
      <c r="E18" s="77">
        <v>15000</v>
      </c>
    </row>
    <row r="19" s="67" customFormat="1" ht="30" customHeight="1" spans="1:5">
      <c r="A19" s="73" t="s">
        <v>2292</v>
      </c>
      <c r="B19" s="76" t="s">
        <v>2303</v>
      </c>
      <c r="C19" s="76" t="s">
        <v>2315</v>
      </c>
      <c r="D19" s="76" t="s">
        <v>2295</v>
      </c>
      <c r="E19" s="77">
        <v>8600</v>
      </c>
    </row>
    <row r="20" s="67" customFormat="1" ht="30" customHeight="1" spans="1:5">
      <c r="A20" s="73" t="s">
        <v>2292</v>
      </c>
      <c r="B20" s="76" t="s">
        <v>2293</v>
      </c>
      <c r="C20" s="76" t="s">
        <v>2316</v>
      </c>
      <c r="D20" s="76" t="s">
        <v>2295</v>
      </c>
      <c r="E20" s="77">
        <v>6000</v>
      </c>
    </row>
    <row r="21" s="67" customFormat="1" ht="30" customHeight="1" spans="1:5">
      <c r="A21" s="73" t="s">
        <v>2292</v>
      </c>
      <c r="B21" s="76" t="s">
        <v>2317</v>
      </c>
      <c r="C21" s="76" t="s">
        <v>1652</v>
      </c>
      <c r="D21" s="76" t="s">
        <v>2295</v>
      </c>
      <c r="E21" s="77">
        <v>15000</v>
      </c>
    </row>
    <row r="22" s="67" customFormat="1" ht="30" customHeight="1" spans="1:5">
      <c r="A22" s="73" t="s">
        <v>2292</v>
      </c>
      <c r="B22" s="76" t="s">
        <v>2293</v>
      </c>
      <c r="C22" s="76" t="s">
        <v>2318</v>
      </c>
      <c r="D22" s="76" t="s">
        <v>2295</v>
      </c>
      <c r="E22" s="77">
        <v>5000</v>
      </c>
    </row>
    <row r="23" s="67" customFormat="1" ht="30" customHeight="1" spans="1:5">
      <c r="A23" s="73" t="s">
        <v>2292</v>
      </c>
      <c r="B23" s="76" t="s">
        <v>2317</v>
      </c>
      <c r="C23" s="76" t="s">
        <v>2319</v>
      </c>
      <c r="D23" s="76" t="s">
        <v>2320</v>
      </c>
      <c r="E23" s="77">
        <v>80000</v>
      </c>
    </row>
    <row r="24" s="67" customFormat="1" ht="30" customHeight="1" spans="1:5">
      <c r="A24" s="73" t="s">
        <v>2292</v>
      </c>
      <c r="B24" s="76" t="s">
        <v>2321</v>
      </c>
      <c r="C24" s="76" t="s">
        <v>2322</v>
      </c>
      <c r="D24" s="76" t="s">
        <v>2320</v>
      </c>
      <c r="E24" s="77">
        <v>1300</v>
      </c>
    </row>
    <row r="25" s="67" customFormat="1" ht="30" customHeight="1" spans="1:5">
      <c r="A25" s="73" t="s">
        <v>2292</v>
      </c>
      <c r="B25" s="76" t="s">
        <v>2323</v>
      </c>
      <c r="C25" s="76" t="s">
        <v>2324</v>
      </c>
      <c r="D25" s="76" t="s">
        <v>2320</v>
      </c>
      <c r="E25" s="77">
        <v>1400</v>
      </c>
    </row>
    <row r="26" s="67" customFormat="1" ht="30" customHeight="1" spans="1:5">
      <c r="A26" s="73" t="s">
        <v>2292</v>
      </c>
      <c r="B26" s="76" t="s">
        <v>2298</v>
      </c>
      <c r="C26" s="76" t="s">
        <v>2325</v>
      </c>
      <c r="D26" s="76" t="s">
        <v>2320</v>
      </c>
      <c r="E26" s="77">
        <v>3662</v>
      </c>
    </row>
    <row r="27" s="67" customFormat="1" ht="24" customHeight="1" spans="3:5">
      <c r="C27" s="68"/>
      <c r="D27" s="68"/>
      <c r="E27" s="68"/>
    </row>
    <row r="28" s="67" customFormat="1" ht="24" customHeight="1" spans="3:5">
      <c r="C28" s="68"/>
      <c r="D28" s="68"/>
      <c r="E28" s="68"/>
    </row>
    <row r="29" s="67" customFormat="1" ht="24" customHeight="1" spans="3:5">
      <c r="C29" s="68"/>
      <c r="D29" s="68"/>
      <c r="E29" s="68"/>
    </row>
    <row r="30" s="67" customFormat="1" ht="24" customHeight="1" spans="3:5">
      <c r="C30" s="68"/>
      <c r="D30" s="68"/>
      <c r="E30" s="68"/>
    </row>
    <row r="31" s="67" customFormat="1" ht="24" customHeight="1" spans="3:5">
      <c r="C31" s="68"/>
      <c r="D31" s="68"/>
      <c r="E31" s="68"/>
    </row>
    <row r="32" s="67" customFormat="1" ht="24" customHeight="1" spans="3:5">
      <c r="C32" s="68"/>
      <c r="D32" s="68"/>
      <c r="E32" s="68"/>
    </row>
    <row r="33" s="67" customFormat="1" ht="24" customHeight="1" spans="3:5">
      <c r="C33" s="68"/>
      <c r="D33" s="68"/>
      <c r="E33" s="68"/>
    </row>
    <row r="34" s="67" customFormat="1" ht="24" customHeight="1" spans="3:5">
      <c r="C34" s="68"/>
      <c r="D34" s="68"/>
      <c r="E34" s="68"/>
    </row>
    <row r="35" s="67" customFormat="1" ht="24" customHeight="1" spans="3:5">
      <c r="C35" s="68"/>
      <c r="D35" s="68"/>
      <c r="E35" s="68"/>
    </row>
    <row r="36" s="67" customFormat="1" ht="24" customHeight="1" spans="3:5">
      <c r="C36" s="68"/>
      <c r="D36" s="68"/>
      <c r="E36" s="68"/>
    </row>
    <row r="37" s="67" customFormat="1" ht="24" customHeight="1" spans="3:5">
      <c r="C37" s="68"/>
      <c r="D37" s="68"/>
      <c r="E37" s="68"/>
    </row>
    <row r="38" s="67" customFormat="1" ht="24" customHeight="1" spans="3:5">
      <c r="C38" s="68"/>
      <c r="D38" s="68"/>
      <c r="E38" s="68"/>
    </row>
    <row r="39" s="67" customFormat="1" ht="24" customHeight="1" spans="3:5">
      <c r="C39" s="68"/>
      <c r="D39" s="68"/>
      <c r="E39" s="68"/>
    </row>
    <row r="40" s="67" customFormat="1" ht="24" customHeight="1" spans="3:5">
      <c r="C40" s="68"/>
      <c r="D40" s="68"/>
      <c r="E40" s="68"/>
    </row>
    <row r="41" s="67" customFormat="1" ht="24" customHeight="1" spans="3:5">
      <c r="C41" s="68"/>
      <c r="D41" s="68"/>
      <c r="E41" s="68"/>
    </row>
    <row r="42" s="67" customFormat="1" ht="24" customHeight="1" spans="3:5">
      <c r="C42" s="68"/>
      <c r="D42" s="68"/>
      <c r="E42" s="68"/>
    </row>
    <row r="43" s="67" customFormat="1" ht="24" customHeight="1" spans="3:5">
      <c r="C43" s="68"/>
      <c r="D43" s="68"/>
      <c r="E43" s="68"/>
    </row>
    <row r="44" s="67" customFormat="1" ht="24" customHeight="1" spans="3:5">
      <c r="C44" s="68"/>
      <c r="D44" s="68"/>
      <c r="E44" s="68"/>
    </row>
    <row r="45" s="67" customFormat="1" ht="24" customHeight="1" spans="3:5">
      <c r="C45" s="68"/>
      <c r="D45" s="68"/>
      <c r="E45" s="68"/>
    </row>
    <row r="46" s="67" customFormat="1" ht="24" customHeight="1" spans="3:5">
      <c r="C46" s="68"/>
      <c r="D46" s="68"/>
      <c r="E46" s="68"/>
    </row>
    <row r="47" s="67" customFormat="1" ht="24" customHeight="1" spans="3:5">
      <c r="C47" s="68"/>
      <c r="D47" s="68"/>
      <c r="E47" s="68"/>
    </row>
    <row r="48" s="67" customFormat="1" ht="24" customHeight="1" spans="3:5">
      <c r="C48" s="68"/>
      <c r="D48" s="68"/>
      <c r="E48" s="68"/>
    </row>
    <row r="49" s="67" customFormat="1" ht="24" customHeight="1" spans="3:5">
      <c r="C49" s="68"/>
      <c r="D49" s="68"/>
      <c r="E49" s="68"/>
    </row>
    <row r="50" s="67" customFormat="1" ht="24" customHeight="1" spans="3:5">
      <c r="C50" s="68"/>
      <c r="D50" s="68"/>
      <c r="E50" s="68"/>
    </row>
    <row r="51" s="67" customFormat="1" ht="24" customHeight="1" spans="3:5">
      <c r="C51" s="68"/>
      <c r="D51" s="68"/>
      <c r="E51" s="68"/>
    </row>
    <row r="52" s="67" customFormat="1" ht="24" customHeight="1" spans="3:5">
      <c r="C52" s="68"/>
      <c r="D52" s="68"/>
      <c r="E52" s="68"/>
    </row>
    <row r="53" s="67" customFormat="1" ht="24" customHeight="1" spans="3:5">
      <c r="C53" s="68"/>
      <c r="D53" s="68"/>
      <c r="E53" s="68"/>
    </row>
    <row r="54" s="67" customFormat="1" ht="24" customHeight="1" spans="3:5">
      <c r="C54" s="68"/>
      <c r="D54" s="68"/>
      <c r="E54" s="68"/>
    </row>
    <row r="55" s="67" customFormat="1" ht="24" customHeight="1" spans="3:5">
      <c r="C55" s="68"/>
      <c r="D55" s="68"/>
      <c r="E55" s="68"/>
    </row>
    <row r="56" s="67" customFormat="1" ht="24" customHeight="1" spans="3:5">
      <c r="C56" s="68"/>
      <c r="D56" s="68"/>
      <c r="E56" s="68"/>
    </row>
    <row r="57" s="67" customFormat="1" ht="24" customHeight="1" spans="3:5">
      <c r="C57" s="68"/>
      <c r="D57" s="68"/>
      <c r="E57" s="68"/>
    </row>
    <row r="58" s="67" customFormat="1" ht="24" customHeight="1" spans="3:5">
      <c r="C58" s="68"/>
      <c r="D58" s="68"/>
      <c r="E58" s="68"/>
    </row>
    <row r="59" s="67" customFormat="1" ht="24" customHeight="1" spans="3:5">
      <c r="C59" s="68"/>
      <c r="D59" s="68"/>
      <c r="E59" s="68"/>
    </row>
    <row r="60" s="67" customFormat="1" ht="24" customHeight="1" spans="3:5">
      <c r="C60" s="68"/>
      <c r="D60" s="68"/>
      <c r="E60" s="68"/>
    </row>
    <row r="61" s="67" customFormat="1" ht="24" customHeight="1" spans="3:5">
      <c r="C61" s="68"/>
      <c r="D61" s="68"/>
      <c r="E61" s="68"/>
    </row>
    <row r="62" s="67" customFormat="1" ht="24" customHeight="1" spans="3:5">
      <c r="C62" s="68"/>
      <c r="D62" s="68"/>
      <c r="E62" s="68"/>
    </row>
    <row r="63" s="67" customFormat="1" ht="24" customHeight="1" spans="3:5">
      <c r="C63" s="68"/>
      <c r="D63" s="68"/>
      <c r="E63" s="68"/>
    </row>
    <row r="64" s="67" customFormat="1" ht="24" customHeight="1" spans="3:5">
      <c r="C64" s="68"/>
      <c r="D64" s="68"/>
      <c r="E64" s="68"/>
    </row>
    <row r="65" s="67" customFormat="1" ht="24" customHeight="1" spans="3:5">
      <c r="C65" s="68"/>
      <c r="D65" s="68"/>
      <c r="E65" s="68"/>
    </row>
    <row r="66" s="67" customFormat="1" ht="24" customHeight="1" spans="3:5">
      <c r="C66" s="68"/>
      <c r="D66" s="68"/>
      <c r="E66" s="68"/>
    </row>
    <row r="67" s="67" customFormat="1" ht="24" customHeight="1" spans="3:5">
      <c r="C67" s="68"/>
      <c r="D67" s="68"/>
      <c r="E67" s="68"/>
    </row>
    <row r="68" s="67" customFormat="1" ht="24" customHeight="1" spans="3:5">
      <c r="C68" s="68"/>
      <c r="D68" s="68"/>
      <c r="E68" s="68"/>
    </row>
    <row r="69" s="67" customFormat="1" ht="24" customHeight="1" spans="3:5">
      <c r="C69" s="68"/>
      <c r="D69" s="68"/>
      <c r="E69" s="68"/>
    </row>
    <row r="70" s="67" customFormat="1" ht="24" customHeight="1" spans="3:5">
      <c r="C70" s="68"/>
      <c r="D70" s="68"/>
      <c r="E70" s="68"/>
    </row>
    <row r="71" s="67" customFormat="1" ht="24" customHeight="1" spans="3:5">
      <c r="C71" s="68"/>
      <c r="D71" s="68"/>
      <c r="E71" s="68"/>
    </row>
    <row r="72" s="67" customFormat="1" ht="24" customHeight="1" spans="3:5">
      <c r="C72" s="68"/>
      <c r="D72" s="68"/>
      <c r="E72" s="68"/>
    </row>
    <row r="73" s="67" customFormat="1" ht="24" customHeight="1" spans="3:5">
      <c r="C73" s="68"/>
      <c r="D73" s="68"/>
      <c r="E73" s="68"/>
    </row>
    <row r="74" s="67" customFormat="1" ht="24" customHeight="1" spans="3:5">
      <c r="C74" s="68"/>
      <c r="D74" s="68"/>
      <c r="E74" s="68"/>
    </row>
    <row r="75" s="67" customFormat="1" ht="24" customHeight="1" spans="3:5">
      <c r="C75" s="68"/>
      <c r="D75" s="68"/>
      <c r="E75" s="68"/>
    </row>
    <row r="76" s="67" customFormat="1" ht="24" customHeight="1" spans="3:5">
      <c r="C76" s="68"/>
      <c r="D76" s="68"/>
      <c r="E76" s="68"/>
    </row>
    <row r="77" s="67" customFormat="1" ht="24" customHeight="1" spans="3:5">
      <c r="C77" s="68"/>
      <c r="D77" s="68"/>
      <c r="E77" s="68"/>
    </row>
    <row r="78" s="67" customFormat="1" ht="24" customHeight="1" spans="3:5">
      <c r="C78" s="68"/>
      <c r="D78" s="68"/>
      <c r="E78" s="68"/>
    </row>
    <row r="79" s="67" customFormat="1" ht="24" customHeight="1" spans="3:5">
      <c r="C79" s="68"/>
      <c r="D79" s="68"/>
      <c r="E79" s="68"/>
    </row>
    <row r="80" s="67" customFormat="1" ht="24" customHeight="1" spans="3:5">
      <c r="C80" s="68"/>
      <c r="D80" s="68"/>
      <c r="E80" s="68"/>
    </row>
    <row r="81" s="67" customFormat="1" ht="24" customHeight="1" spans="3:5">
      <c r="C81" s="68"/>
      <c r="D81" s="68"/>
      <c r="E81" s="68"/>
    </row>
    <row r="82" s="67" customFormat="1" ht="24" customHeight="1" spans="3:5">
      <c r="C82" s="68"/>
      <c r="D82" s="68"/>
      <c r="E82" s="68"/>
    </row>
    <row r="83" s="67" customFormat="1" ht="24" customHeight="1" spans="3:5">
      <c r="C83" s="68"/>
      <c r="D83" s="68"/>
      <c r="E83" s="68"/>
    </row>
    <row r="84" s="67" customFormat="1" ht="24" customHeight="1" spans="3:5">
      <c r="C84" s="68"/>
      <c r="D84" s="68"/>
      <c r="E84" s="68"/>
    </row>
    <row r="85" s="67" customFormat="1" ht="24" customHeight="1" spans="3:5">
      <c r="C85" s="68"/>
      <c r="D85" s="68"/>
      <c r="E85" s="68"/>
    </row>
    <row r="86" s="67" customFormat="1" ht="24" customHeight="1" spans="3:5">
      <c r="C86" s="68"/>
      <c r="D86" s="68"/>
      <c r="E86" s="68"/>
    </row>
    <row r="87" s="67" customFormat="1" ht="24" customHeight="1" spans="3:5">
      <c r="C87" s="68"/>
      <c r="D87" s="68"/>
      <c r="E87" s="68"/>
    </row>
    <row r="88" s="67" customFormat="1" ht="24" customHeight="1" spans="3:5">
      <c r="C88" s="68"/>
      <c r="D88" s="68"/>
      <c r="E88" s="68"/>
    </row>
    <row r="89" s="67" customFormat="1" ht="24" customHeight="1" spans="3:5">
      <c r="C89" s="68"/>
      <c r="D89" s="68"/>
      <c r="E89" s="68"/>
    </row>
    <row r="90" s="67" customFormat="1" ht="24" customHeight="1" spans="3:5">
      <c r="C90" s="68"/>
      <c r="D90" s="68"/>
      <c r="E90" s="68"/>
    </row>
    <row r="91" s="67" customFormat="1" ht="24" customHeight="1" spans="3:5">
      <c r="C91" s="68"/>
      <c r="D91" s="68"/>
      <c r="E91" s="68"/>
    </row>
    <row r="92" s="67" customFormat="1" ht="24" customHeight="1" spans="3:5">
      <c r="C92" s="68"/>
      <c r="D92" s="68"/>
      <c r="E92" s="68"/>
    </row>
    <row r="93" s="67" customFormat="1" ht="24" customHeight="1" spans="3:5">
      <c r="C93" s="68"/>
      <c r="D93" s="68"/>
      <c r="E93" s="68"/>
    </row>
    <row r="94" s="67" customFormat="1" ht="24" customHeight="1" spans="3:5">
      <c r="C94" s="68"/>
      <c r="D94" s="68"/>
      <c r="E94" s="68"/>
    </row>
    <row r="95" s="67" customFormat="1" ht="24" customHeight="1" spans="3:5">
      <c r="C95" s="68"/>
      <c r="D95" s="68"/>
      <c r="E95" s="68"/>
    </row>
    <row r="96" s="67" customFormat="1" ht="24" customHeight="1" spans="3:5">
      <c r="C96" s="68"/>
      <c r="D96" s="68"/>
      <c r="E96" s="68"/>
    </row>
    <row r="97" s="67" customFormat="1" ht="24" customHeight="1" spans="3:5">
      <c r="C97" s="68"/>
      <c r="D97" s="68"/>
      <c r="E97" s="68"/>
    </row>
    <row r="98" s="67" customFormat="1" ht="24" customHeight="1" spans="3:5">
      <c r="C98" s="68"/>
      <c r="D98" s="68"/>
      <c r="E98" s="68"/>
    </row>
    <row r="99" s="67" customFormat="1" ht="24" customHeight="1" spans="3:5">
      <c r="C99" s="68"/>
      <c r="D99" s="68"/>
      <c r="E99" s="68"/>
    </row>
    <row r="100" s="67" customFormat="1" ht="24" customHeight="1" spans="3:5">
      <c r="C100" s="68"/>
      <c r="D100" s="68"/>
      <c r="E100" s="68"/>
    </row>
    <row r="101" s="67" customFormat="1" ht="24" customHeight="1" spans="3:5">
      <c r="C101" s="68"/>
      <c r="D101" s="68"/>
      <c r="E101" s="68"/>
    </row>
    <row r="102" s="67" customFormat="1" ht="24" customHeight="1" spans="3:5">
      <c r="C102" s="68"/>
      <c r="D102" s="68"/>
      <c r="E102" s="68"/>
    </row>
    <row r="103" s="67" customFormat="1" ht="24" customHeight="1" spans="3:5">
      <c r="C103" s="68"/>
      <c r="D103" s="68"/>
      <c r="E103" s="68"/>
    </row>
    <row r="104" s="67" customFormat="1" ht="24" customHeight="1" spans="3:5">
      <c r="C104" s="68"/>
      <c r="D104" s="68"/>
      <c r="E104" s="68"/>
    </row>
    <row r="105" s="67" customFormat="1" ht="24" customHeight="1" spans="3:5">
      <c r="C105" s="68"/>
      <c r="D105" s="68"/>
      <c r="E105" s="68"/>
    </row>
    <row r="106" s="67" customFormat="1" ht="24" customHeight="1" spans="3:5">
      <c r="C106" s="68"/>
      <c r="D106" s="68"/>
      <c r="E106" s="68"/>
    </row>
    <row r="107" s="67" customFormat="1" ht="24" customHeight="1" spans="3:5">
      <c r="C107" s="68"/>
      <c r="D107" s="68"/>
      <c r="E107" s="68"/>
    </row>
    <row r="108" s="67" customFormat="1" ht="24" customHeight="1" spans="3:5">
      <c r="C108" s="68"/>
      <c r="D108" s="68"/>
      <c r="E108" s="68"/>
    </row>
    <row r="109" s="67" customFormat="1" ht="24" customHeight="1" spans="3:5">
      <c r="C109" s="68"/>
      <c r="D109" s="68"/>
      <c r="E109" s="68"/>
    </row>
    <row r="110" s="67" customFormat="1" ht="24" customHeight="1" spans="3:5">
      <c r="C110" s="68"/>
      <c r="D110" s="68"/>
      <c r="E110" s="68"/>
    </row>
    <row r="111" s="67" customFormat="1" ht="24" customHeight="1" spans="3:5">
      <c r="C111" s="68"/>
      <c r="D111" s="68"/>
      <c r="E111" s="68"/>
    </row>
    <row r="112" s="67" customFormat="1" ht="24" customHeight="1" spans="3:5">
      <c r="C112" s="68"/>
      <c r="D112" s="68"/>
      <c r="E112" s="68"/>
    </row>
    <row r="113" s="67" customFormat="1" ht="24" customHeight="1" spans="3:5">
      <c r="C113" s="68"/>
      <c r="D113" s="68"/>
      <c r="E113" s="68"/>
    </row>
  </sheetData>
  <mergeCells count="6">
    <mergeCell ref="A2:E2"/>
    <mergeCell ref="A4:A5"/>
    <mergeCell ref="B4:B5"/>
    <mergeCell ref="C4:C5"/>
    <mergeCell ref="D4:D5"/>
    <mergeCell ref="E4:E5"/>
  </mergeCells>
  <conditionalFormatting sqref="C6">
    <cfRule type="duplicateValues" dxfId="0" priority="13"/>
  </conditionalFormatting>
  <conditionalFormatting sqref="C7">
    <cfRule type="duplicateValues" dxfId="0" priority="12"/>
  </conditionalFormatting>
  <conditionalFormatting sqref="C8">
    <cfRule type="duplicateValues" dxfId="0" priority="11"/>
  </conditionalFormatting>
  <conditionalFormatting sqref="C9">
    <cfRule type="duplicateValues" dxfId="0" priority="10"/>
  </conditionalFormatting>
  <conditionalFormatting sqref="C10">
    <cfRule type="duplicateValues" dxfId="0" priority="9"/>
  </conditionalFormatting>
  <conditionalFormatting sqref="C11">
    <cfRule type="duplicateValues" dxfId="0" priority="8"/>
  </conditionalFormatting>
  <conditionalFormatting sqref="C12">
    <cfRule type="duplicateValues" dxfId="0" priority="7"/>
  </conditionalFormatting>
  <conditionalFormatting sqref="C22">
    <cfRule type="duplicateValues" dxfId="0" priority="5"/>
  </conditionalFormatting>
  <conditionalFormatting sqref="C23">
    <cfRule type="duplicateValues" dxfId="0" priority="4"/>
  </conditionalFormatting>
  <conditionalFormatting sqref="C24">
    <cfRule type="duplicateValues" dxfId="0" priority="3"/>
  </conditionalFormatting>
  <conditionalFormatting sqref="C25">
    <cfRule type="duplicateValues" dxfId="0" priority="2"/>
  </conditionalFormatting>
  <conditionalFormatting sqref="C26">
    <cfRule type="duplicateValues" dxfId="0" priority="1"/>
  </conditionalFormatting>
  <conditionalFormatting sqref="C13:C21">
    <cfRule type="duplicateValues" dxfId="0" priority="6"/>
  </conditionalFormatting>
  <pageMargins left="0.75" right="0.75" top="1" bottom="1" header="0.5" footer="0.5"/>
  <headerFooter/>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G10" sqref="G10"/>
    </sheetView>
  </sheetViews>
  <sheetFormatPr defaultColWidth="8.75" defaultRowHeight="14.25" outlineLevelCol="3"/>
  <cols>
    <col min="1" max="1" width="35.625" style="1" customWidth="1"/>
    <col min="2" max="3" width="15.625" style="1" customWidth="1"/>
    <col min="4" max="4" width="20.625" style="1" customWidth="1"/>
    <col min="5" max="31" width="9" style="1"/>
    <col min="32" max="16384" width="8.75" style="1"/>
  </cols>
  <sheetData>
    <row r="1" s="1" customFormat="1" ht="20.1" customHeight="1" spans="1:1">
      <c r="A1" s="3" t="s">
        <v>2326</v>
      </c>
    </row>
    <row r="2" s="1" customFormat="1" ht="39.95" customHeight="1" spans="1:4">
      <c r="A2" s="4" t="s">
        <v>2327</v>
      </c>
      <c r="B2" s="4"/>
      <c r="C2" s="4"/>
      <c r="D2" s="4"/>
    </row>
    <row r="3" s="1" customFormat="1" ht="20.1" customHeight="1" spans="4:4">
      <c r="D3" s="62" t="s">
        <v>4</v>
      </c>
    </row>
    <row r="4" s="1" customFormat="1" ht="35.1" customHeight="1" spans="1:4">
      <c r="A4" s="6" t="s">
        <v>2328</v>
      </c>
      <c r="B4" s="7" t="s">
        <v>1510</v>
      </c>
      <c r="C4" s="42" t="s">
        <v>2329</v>
      </c>
      <c r="D4" s="7" t="s">
        <v>10</v>
      </c>
    </row>
    <row r="5" s="1" customFormat="1" ht="24.95" customHeight="1" spans="1:4">
      <c r="A5" s="7" t="s">
        <v>1528</v>
      </c>
      <c r="B5" s="8"/>
      <c r="C5" s="63"/>
      <c r="D5" s="53"/>
    </row>
    <row r="6" s="2" customFormat="1" ht="24.95" customHeight="1" spans="1:4">
      <c r="A6" s="45" t="s">
        <v>1529</v>
      </c>
      <c r="B6" s="8"/>
      <c r="C6" s="43"/>
      <c r="D6" s="54"/>
    </row>
    <row r="7" s="1" customFormat="1" ht="24.95" customHeight="1" spans="1:4">
      <c r="A7" s="10" t="s">
        <v>1530</v>
      </c>
      <c r="B7" s="48"/>
      <c r="C7" s="49"/>
      <c r="D7" s="53"/>
    </row>
    <row r="8" s="1" customFormat="1" ht="24.95" customHeight="1" spans="1:4">
      <c r="A8" s="10" t="s">
        <v>1531</v>
      </c>
      <c r="B8" s="48"/>
      <c r="C8" s="55"/>
      <c r="D8" s="53"/>
    </row>
    <row r="9" s="1" customFormat="1" ht="24.95" customHeight="1" spans="1:4">
      <c r="A9" s="10" t="s">
        <v>1532</v>
      </c>
      <c r="B9" s="48"/>
      <c r="C9" s="49"/>
      <c r="D9" s="53"/>
    </row>
    <row r="10" s="1" customFormat="1" ht="24.95" customHeight="1" spans="1:4">
      <c r="A10" s="10" t="s">
        <v>1533</v>
      </c>
      <c r="B10" s="48"/>
      <c r="C10" s="55"/>
      <c r="D10" s="53"/>
    </row>
    <row r="11" s="2" customFormat="1" ht="24.95" customHeight="1" spans="1:4">
      <c r="A11" s="45" t="s">
        <v>1534</v>
      </c>
      <c r="B11" s="8"/>
      <c r="C11" s="43"/>
      <c r="D11" s="54"/>
    </row>
    <row r="12" s="1" customFormat="1" ht="24.95" customHeight="1" spans="1:4">
      <c r="A12" s="10" t="s">
        <v>1535</v>
      </c>
      <c r="B12" s="48"/>
      <c r="C12" s="49"/>
      <c r="D12" s="53"/>
    </row>
    <row r="13" s="1" customFormat="1" ht="24.95" customHeight="1" spans="1:4">
      <c r="A13" s="10" t="s">
        <v>1536</v>
      </c>
      <c r="B13" s="48"/>
      <c r="C13" s="51"/>
      <c r="D13" s="53"/>
    </row>
    <row r="14" s="1" customFormat="1" ht="24.95" customHeight="1" spans="1:4">
      <c r="A14" s="10" t="s">
        <v>1537</v>
      </c>
      <c r="B14" s="48"/>
      <c r="C14" s="49"/>
      <c r="D14" s="53"/>
    </row>
    <row r="15" s="1" customFormat="1" ht="24.95" customHeight="1" spans="1:4">
      <c r="A15" s="10" t="s">
        <v>1533</v>
      </c>
      <c r="B15" s="48"/>
      <c r="C15" s="51"/>
      <c r="D15" s="53"/>
    </row>
    <row r="16" s="2" customFormat="1" ht="24.95" customHeight="1" spans="1:4">
      <c r="A16" s="45" t="s">
        <v>1538</v>
      </c>
      <c r="B16" s="8"/>
      <c r="C16" s="43"/>
      <c r="D16" s="54"/>
    </row>
    <row r="17" s="1" customFormat="1" ht="24.95" customHeight="1" spans="1:4">
      <c r="A17" s="10" t="s">
        <v>1539</v>
      </c>
      <c r="B17" s="48"/>
      <c r="C17" s="49"/>
      <c r="D17" s="53"/>
    </row>
    <row r="18" s="1" customFormat="1" ht="24.95" customHeight="1" spans="1:4">
      <c r="A18" s="10" t="s">
        <v>1540</v>
      </c>
      <c r="B18" s="48"/>
      <c r="C18" s="49"/>
      <c r="D18" s="53"/>
    </row>
    <row r="19" s="1" customFormat="1" ht="24.95" customHeight="1" spans="1:4">
      <c r="A19" s="10" t="s">
        <v>1541</v>
      </c>
      <c r="B19" s="48"/>
      <c r="C19" s="49"/>
      <c r="D19" s="53"/>
    </row>
    <row r="20" s="1" customFormat="1" ht="24.95" customHeight="1" spans="1:4">
      <c r="A20" s="10" t="s">
        <v>1533</v>
      </c>
      <c r="B20" s="57"/>
      <c r="C20" s="51"/>
      <c r="D20" s="53"/>
    </row>
    <row r="21" s="2" customFormat="1" ht="24.95" customHeight="1" spans="1:4">
      <c r="A21" s="45" t="s">
        <v>1542</v>
      </c>
      <c r="B21" s="8"/>
      <c r="C21" s="43"/>
      <c r="D21" s="54"/>
    </row>
    <row r="22" s="1" customFormat="1" ht="24.95" customHeight="1" spans="1:4">
      <c r="A22" s="10" t="s">
        <v>1543</v>
      </c>
      <c r="B22" s="13"/>
      <c r="C22" s="49"/>
      <c r="D22" s="53"/>
    </row>
    <row r="23" s="1" customFormat="1" ht="24.95" customHeight="1" spans="1:4">
      <c r="A23" s="10" t="s">
        <v>1544</v>
      </c>
      <c r="B23" s="13"/>
      <c r="C23" s="51"/>
      <c r="D23" s="53"/>
    </row>
    <row r="24" s="1" customFormat="1" ht="24.95" customHeight="1" spans="1:4">
      <c r="A24" s="10" t="s">
        <v>1545</v>
      </c>
      <c r="B24" s="13"/>
      <c r="C24" s="49"/>
      <c r="D24" s="53"/>
    </row>
    <row r="25" s="1" customFormat="1" ht="24.95" customHeight="1" spans="1:4">
      <c r="A25" s="10" t="s">
        <v>1533</v>
      </c>
      <c r="B25" s="13"/>
      <c r="C25" s="51"/>
      <c r="D25" s="53"/>
    </row>
    <row r="26" s="2" customFormat="1" ht="24.95" customHeight="1" spans="1:4">
      <c r="A26" s="45" t="s">
        <v>1546</v>
      </c>
      <c r="B26" s="32"/>
      <c r="C26" s="43"/>
      <c r="D26" s="54"/>
    </row>
    <row r="27" s="2" customFormat="1" ht="24.95" customHeight="1" spans="1:4">
      <c r="A27" s="45" t="s">
        <v>1547</v>
      </c>
      <c r="B27" s="32"/>
      <c r="C27" s="43"/>
      <c r="D27" s="54"/>
    </row>
    <row r="28" s="41" customFormat="1" ht="18.75" customHeight="1" spans="1:1">
      <c r="A28" s="41" t="s">
        <v>2330</v>
      </c>
    </row>
    <row r="29" s="41" customFormat="1" ht="12"/>
    <row r="33" s="1" customFormat="1" spans="3:3">
      <c r="C33" s="17"/>
    </row>
  </sheetData>
  <mergeCells count="1">
    <mergeCell ref="A2:D2"/>
  </mergeCells>
  <pageMargins left="0.75" right="0.75" top="1" bottom="1" header="0.5" footer="0.5"/>
  <headerFooter/>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3"/>
  <sheetViews>
    <sheetView workbookViewId="0">
      <selection activeCell="A1" sqref="A1"/>
    </sheetView>
  </sheetViews>
  <sheetFormatPr defaultColWidth="8.75" defaultRowHeight="14.25"/>
  <cols>
    <col min="1" max="1" width="35.625" style="1" customWidth="1"/>
    <col min="2" max="3" width="15.625" style="1" customWidth="1"/>
    <col min="4" max="4" width="20.625" style="1" customWidth="1"/>
    <col min="5" max="31" width="9" style="1"/>
    <col min="32" max="16384" width="8.75" style="1"/>
  </cols>
  <sheetData>
    <row r="1" s="1" customFormat="1" ht="20.1" customHeight="1" spans="1:1">
      <c r="A1" s="3" t="s">
        <v>2331</v>
      </c>
    </row>
    <row r="2" s="1" customFormat="1" ht="39.95" customHeight="1" spans="1:4">
      <c r="A2" s="4" t="s">
        <v>2332</v>
      </c>
      <c r="B2" s="4"/>
      <c r="C2" s="4"/>
      <c r="D2" s="4"/>
    </row>
    <row r="3" s="1" customFormat="1" ht="20.1" customHeight="1" spans="4:4">
      <c r="D3" s="5" t="s">
        <v>4</v>
      </c>
    </row>
    <row r="4" s="1" customFormat="1" ht="35.1" customHeight="1" spans="1:4">
      <c r="A4" s="6" t="s">
        <v>2328</v>
      </c>
      <c r="B4" s="7" t="s">
        <v>1510</v>
      </c>
      <c r="C4" s="42" t="s">
        <v>2329</v>
      </c>
      <c r="D4" s="7" t="s">
        <v>10</v>
      </c>
    </row>
    <row r="5" s="1" customFormat="1" ht="24.95" customHeight="1" spans="1:4">
      <c r="A5" s="7" t="s">
        <v>1550</v>
      </c>
      <c r="B5" s="8"/>
      <c r="C5" s="61"/>
      <c r="D5" s="44"/>
    </row>
    <row r="6" s="2" customFormat="1" ht="24.95" customHeight="1" spans="1:4">
      <c r="A6" s="45" t="s">
        <v>1551</v>
      </c>
      <c r="B6" s="8"/>
      <c r="C6" s="43"/>
      <c r="D6" s="46"/>
    </row>
    <row r="7" s="1" customFormat="1" ht="24.95" customHeight="1" spans="1:4">
      <c r="A7" s="10" t="s">
        <v>1552</v>
      </c>
      <c r="B7" s="48"/>
      <c r="C7" s="49"/>
      <c r="D7" s="44"/>
    </row>
    <row r="8" s="1" customFormat="1" ht="24.95" customHeight="1" spans="1:4">
      <c r="A8" s="10" t="s">
        <v>1553</v>
      </c>
      <c r="B8" s="48"/>
      <c r="C8" s="49"/>
      <c r="D8" s="44"/>
    </row>
    <row r="9" s="1" customFormat="1" ht="24.95" customHeight="1" spans="1:4">
      <c r="A9" s="10" t="s">
        <v>1554</v>
      </c>
      <c r="B9" s="48"/>
      <c r="C9" s="49"/>
      <c r="D9" s="44"/>
    </row>
    <row r="10" s="1" customFormat="1" ht="24.95" customHeight="1" spans="1:4">
      <c r="A10" s="10" t="s">
        <v>1555</v>
      </c>
      <c r="B10" s="48"/>
      <c r="C10" s="51"/>
      <c r="D10" s="44"/>
    </row>
    <row r="11" s="2" customFormat="1" ht="24.95" customHeight="1" spans="1:31">
      <c r="A11" s="10" t="s">
        <v>1556</v>
      </c>
      <c r="B11" s="48"/>
      <c r="C11" s="49"/>
      <c r="D11" s="44"/>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1" customFormat="1" ht="24.95" customHeight="1" spans="1:4">
      <c r="A12" s="10" t="s">
        <v>1557</v>
      </c>
      <c r="B12" s="48"/>
      <c r="C12" s="49"/>
      <c r="D12" s="44"/>
    </row>
    <row r="13" s="2" customFormat="1" ht="24.95" customHeight="1" spans="1:4">
      <c r="A13" s="45" t="s">
        <v>1558</v>
      </c>
      <c r="B13" s="8"/>
      <c r="C13" s="43"/>
      <c r="D13" s="46"/>
    </row>
    <row r="14" s="1" customFormat="1" ht="24.95" customHeight="1" spans="1:4">
      <c r="A14" s="10" t="s">
        <v>1559</v>
      </c>
      <c r="B14" s="48"/>
      <c r="C14" s="49"/>
      <c r="D14" s="44"/>
    </row>
    <row r="15" s="1" customFormat="1" ht="24.95" customHeight="1" spans="1:4">
      <c r="A15" s="10" t="s">
        <v>1560</v>
      </c>
      <c r="B15" s="48"/>
      <c r="C15" s="49"/>
      <c r="D15" s="44"/>
    </row>
    <row r="16" s="2" customFormat="1" ht="24.95" customHeight="1" spans="1:31">
      <c r="A16" s="10" t="s">
        <v>1561</v>
      </c>
      <c r="B16" s="48"/>
      <c r="C16" s="49"/>
      <c r="D16" s="44"/>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1" customFormat="1" ht="24.95" customHeight="1" spans="1:4">
      <c r="A17" s="10" t="s">
        <v>1557</v>
      </c>
      <c r="B17" s="48"/>
      <c r="C17" s="51"/>
      <c r="D17" s="44"/>
    </row>
    <row r="18" s="2" customFormat="1" ht="24.95" customHeight="1" spans="1:4">
      <c r="A18" s="45" t="s">
        <v>1562</v>
      </c>
      <c r="B18" s="8"/>
      <c r="C18" s="43"/>
      <c r="D18" s="46"/>
    </row>
    <row r="19" s="1" customFormat="1" ht="24.95" customHeight="1" spans="1:4">
      <c r="A19" s="10" t="s">
        <v>1563</v>
      </c>
      <c r="B19" s="48"/>
      <c r="C19" s="49"/>
      <c r="D19" s="44"/>
    </row>
    <row r="20" s="1" customFormat="1" ht="24.95" customHeight="1" spans="1:4">
      <c r="A20" s="10" t="s">
        <v>1564</v>
      </c>
      <c r="B20" s="48"/>
      <c r="C20" s="49"/>
      <c r="D20" s="44"/>
    </row>
    <row r="21" s="2" customFormat="1" ht="24.95" customHeight="1" spans="1:31">
      <c r="A21" s="10" t="s">
        <v>1557</v>
      </c>
      <c r="B21" s="48"/>
      <c r="C21" s="49"/>
      <c r="D21" s="44"/>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2" customFormat="1" ht="24.95" customHeight="1" spans="1:4">
      <c r="A22" s="45" t="s">
        <v>1565</v>
      </c>
      <c r="B22" s="8"/>
      <c r="C22" s="43"/>
      <c r="D22" s="46"/>
    </row>
    <row r="23" s="1" customFormat="1" ht="24.95" customHeight="1" spans="1:4">
      <c r="A23" s="10" t="s">
        <v>1566</v>
      </c>
      <c r="B23" s="13"/>
      <c r="C23" s="49"/>
      <c r="D23" s="44"/>
    </row>
    <row r="24" s="1" customFormat="1" ht="24.95" customHeight="1" spans="1:4">
      <c r="A24" s="10" t="s">
        <v>1567</v>
      </c>
      <c r="B24" s="13"/>
      <c r="C24" s="51"/>
      <c r="D24" s="44"/>
    </row>
    <row r="25" s="1" customFormat="1" ht="24.95" customHeight="1" spans="1:4">
      <c r="A25" s="10" t="s">
        <v>1557</v>
      </c>
      <c r="B25" s="13"/>
      <c r="C25" s="51"/>
      <c r="D25" s="44"/>
    </row>
    <row r="26" s="2" customFormat="1" ht="24.95" customHeight="1" spans="1:4">
      <c r="A26" s="45" t="s">
        <v>1568</v>
      </c>
      <c r="B26" s="32"/>
      <c r="C26" s="43"/>
      <c r="D26" s="46"/>
    </row>
    <row r="27" s="2" customFormat="1" ht="24.95" customHeight="1" spans="1:31">
      <c r="A27" s="45" t="s">
        <v>1569</v>
      </c>
      <c r="B27" s="32"/>
      <c r="C27" s="43"/>
      <c r="D27" s="44"/>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41" customFormat="1" spans="1:3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41" customFormat="1"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3" s="1" customFormat="1" spans="3:3">
      <c r="C33" s="17"/>
    </row>
  </sheetData>
  <mergeCells count="1">
    <mergeCell ref="A2:D2"/>
  </mergeCells>
  <pageMargins left="0.75" right="0.75" top="1" bottom="1" header="0.5" footer="0.5"/>
  <headerFooter/>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4"/>
  <sheetViews>
    <sheetView workbookViewId="0">
      <selection activeCell="A1" sqref="A1"/>
    </sheetView>
  </sheetViews>
  <sheetFormatPr defaultColWidth="9" defaultRowHeight="13.5" outlineLevelCol="3"/>
  <cols>
    <col min="1" max="1" width="32.625" style="22" customWidth="1"/>
    <col min="2" max="2" width="11.625" style="22" customWidth="1"/>
    <col min="3" max="3" width="32.625" style="22" customWidth="1"/>
    <col min="4" max="4" width="11.625" style="22" customWidth="1"/>
    <col min="5" max="16384" width="9" style="22"/>
  </cols>
  <sheetData>
    <row r="1" s="18" customFormat="1" ht="24" customHeight="1" spans="1:2">
      <c r="A1" s="3" t="s">
        <v>2333</v>
      </c>
      <c r="B1" s="25"/>
    </row>
    <row r="2" s="58" customFormat="1" ht="42" customHeight="1" spans="1:4">
      <c r="A2" s="60" t="s">
        <v>2334</v>
      </c>
      <c r="B2" s="60"/>
      <c r="C2" s="60"/>
      <c r="D2" s="60"/>
    </row>
    <row r="3" s="59" customFormat="1" ht="27" customHeight="1" spans="4:4">
      <c r="D3" s="59" t="s">
        <v>4</v>
      </c>
    </row>
    <row r="4" s="22" customFormat="1" ht="30" customHeight="1" spans="1:4">
      <c r="A4" s="28" t="s">
        <v>69</v>
      </c>
      <c r="B4" s="29" t="s">
        <v>1510</v>
      </c>
      <c r="C4" s="30" t="s">
        <v>70</v>
      </c>
      <c r="D4" s="30" t="s">
        <v>1510</v>
      </c>
    </row>
    <row r="5" s="22" customFormat="1" ht="24" customHeight="1" spans="1:4">
      <c r="A5" s="31" t="s">
        <v>1572</v>
      </c>
      <c r="B5" s="32"/>
      <c r="C5" s="31" t="s">
        <v>1573</v>
      </c>
      <c r="D5" s="32"/>
    </row>
    <row r="6" s="23" customFormat="1" ht="24" customHeight="1" spans="1:4">
      <c r="A6" s="31" t="s">
        <v>73</v>
      </c>
      <c r="B6" s="31"/>
      <c r="C6" s="31" t="s">
        <v>74</v>
      </c>
      <c r="D6" s="31"/>
    </row>
    <row r="7" s="22" customFormat="1" ht="24" customHeight="1" spans="1:4">
      <c r="A7" s="33" t="s">
        <v>81</v>
      </c>
      <c r="B7" s="34"/>
      <c r="C7" s="33" t="s">
        <v>1574</v>
      </c>
      <c r="D7" s="34"/>
    </row>
    <row r="8" s="23" customFormat="1" ht="24" customHeight="1" spans="1:4">
      <c r="A8" s="35" t="s">
        <v>1575</v>
      </c>
      <c r="B8" s="34"/>
      <c r="C8" s="36" t="s">
        <v>1575</v>
      </c>
      <c r="D8" s="34"/>
    </row>
    <row r="9" s="22" customFormat="1" ht="24" customHeight="1" spans="1:4">
      <c r="A9" s="35" t="s">
        <v>1576</v>
      </c>
      <c r="B9" s="34"/>
      <c r="C9" s="36" t="s">
        <v>1576</v>
      </c>
      <c r="D9" s="34"/>
    </row>
    <row r="10" s="23" customFormat="1" ht="24" customHeight="1" spans="1:4">
      <c r="A10" s="35" t="s">
        <v>1577</v>
      </c>
      <c r="B10" s="34"/>
      <c r="C10" s="36" t="s">
        <v>1577</v>
      </c>
      <c r="D10" s="34"/>
    </row>
    <row r="11" s="22" customFormat="1" ht="24" customHeight="1" spans="1:4">
      <c r="A11" s="36" t="s">
        <v>1578</v>
      </c>
      <c r="B11" s="34"/>
      <c r="C11" s="36" t="s">
        <v>1579</v>
      </c>
      <c r="D11" s="34"/>
    </row>
    <row r="12" s="23" customFormat="1" ht="24" customHeight="1" spans="1:4">
      <c r="A12" s="36" t="s">
        <v>1579</v>
      </c>
      <c r="B12" s="34"/>
      <c r="C12" s="36" t="s">
        <v>1580</v>
      </c>
      <c r="D12" s="34"/>
    </row>
    <row r="13" s="22" customFormat="1" ht="24" customHeight="1" spans="1:4">
      <c r="A13" s="36" t="s">
        <v>1580</v>
      </c>
      <c r="B13" s="34"/>
      <c r="C13" s="33" t="s">
        <v>1581</v>
      </c>
      <c r="D13" s="34"/>
    </row>
    <row r="14" s="23" customFormat="1" ht="24" customHeight="1" spans="1:4">
      <c r="A14" s="36" t="s">
        <v>1582</v>
      </c>
      <c r="B14" s="34"/>
      <c r="C14" s="35" t="s">
        <v>1575</v>
      </c>
      <c r="D14" s="34"/>
    </row>
    <row r="15" s="22" customFormat="1" ht="24" customHeight="1" spans="1:4">
      <c r="A15" s="33" t="s">
        <v>1583</v>
      </c>
      <c r="B15" s="34"/>
      <c r="C15" s="35" t="s">
        <v>1576</v>
      </c>
      <c r="D15" s="34"/>
    </row>
    <row r="16" s="23" customFormat="1" ht="24" customHeight="1" spans="1:4">
      <c r="A16" s="36" t="s">
        <v>1575</v>
      </c>
      <c r="B16" s="34"/>
      <c r="C16" s="35" t="s">
        <v>1577</v>
      </c>
      <c r="D16" s="34"/>
    </row>
    <row r="17" s="22" customFormat="1" ht="24" customHeight="1" spans="1:4">
      <c r="A17" s="36" t="s">
        <v>1576</v>
      </c>
      <c r="B17" s="34"/>
      <c r="C17" s="36" t="s">
        <v>1578</v>
      </c>
      <c r="D17" s="34"/>
    </row>
    <row r="18" s="23" customFormat="1" ht="24" customHeight="1" spans="1:4">
      <c r="A18" s="36" t="s">
        <v>1577</v>
      </c>
      <c r="B18" s="34"/>
      <c r="C18" s="36" t="s">
        <v>1579</v>
      </c>
      <c r="D18" s="34"/>
    </row>
    <row r="19" s="22" customFormat="1" ht="24" customHeight="1" spans="1:4">
      <c r="A19" s="36" t="s">
        <v>1579</v>
      </c>
      <c r="B19" s="34"/>
      <c r="C19" s="36" t="s">
        <v>1580</v>
      </c>
      <c r="D19" s="34"/>
    </row>
    <row r="20" s="22" customFormat="1" ht="24" customHeight="1" spans="1:4">
      <c r="A20" s="36" t="s">
        <v>1580</v>
      </c>
      <c r="B20" s="34"/>
      <c r="C20" s="36" t="s">
        <v>1582</v>
      </c>
      <c r="D20" s="34"/>
    </row>
    <row r="21" s="23" customFormat="1" ht="24" customHeight="1" spans="1:4">
      <c r="A21" s="33" t="s">
        <v>1584</v>
      </c>
      <c r="B21" s="34"/>
      <c r="C21" s="33" t="s">
        <v>1585</v>
      </c>
      <c r="D21" s="34"/>
    </row>
    <row r="22" s="23" customFormat="1" ht="24" customHeight="1" spans="1:4">
      <c r="A22" s="35" t="s">
        <v>1575</v>
      </c>
      <c r="B22" s="34"/>
      <c r="C22" s="35" t="s">
        <v>1575</v>
      </c>
      <c r="D22" s="34"/>
    </row>
    <row r="23" s="23" customFormat="1" ht="24" customHeight="1" spans="1:4">
      <c r="A23" s="35" t="s">
        <v>1576</v>
      </c>
      <c r="B23" s="34"/>
      <c r="C23" s="35" t="s">
        <v>1576</v>
      </c>
      <c r="D23" s="34"/>
    </row>
    <row r="24" s="23" customFormat="1" ht="24" customHeight="1" spans="1:4">
      <c r="A24" s="35" t="s">
        <v>1577</v>
      </c>
      <c r="B24" s="34"/>
      <c r="C24" s="35" t="s">
        <v>1577</v>
      </c>
      <c r="D24" s="34"/>
    </row>
    <row r="25" s="23" customFormat="1" ht="24" customHeight="1" spans="1:4">
      <c r="A25" s="36" t="s">
        <v>1578</v>
      </c>
      <c r="B25" s="34"/>
      <c r="C25" s="36" t="s">
        <v>1578</v>
      </c>
      <c r="D25" s="34"/>
    </row>
    <row r="26" s="23" customFormat="1" ht="24" customHeight="1" spans="1:4">
      <c r="A26" s="36" t="s">
        <v>1579</v>
      </c>
      <c r="B26" s="34"/>
      <c r="C26" s="36" t="s">
        <v>1579</v>
      </c>
      <c r="D26" s="34"/>
    </row>
    <row r="27" s="23" customFormat="1" ht="24" customHeight="1" spans="1:4">
      <c r="A27" s="36" t="s">
        <v>1580</v>
      </c>
      <c r="B27" s="34"/>
      <c r="C27" s="36" t="s">
        <v>1580</v>
      </c>
      <c r="D27" s="34"/>
    </row>
    <row r="28" s="23" customFormat="1" ht="24" customHeight="1" spans="1:4">
      <c r="A28" s="36" t="s">
        <v>1582</v>
      </c>
      <c r="B28" s="34"/>
      <c r="C28" s="36" t="s">
        <v>1582</v>
      </c>
      <c r="D28" s="34"/>
    </row>
    <row r="29" s="23" customFormat="1" ht="24" customHeight="1" spans="1:4">
      <c r="A29" s="37" t="s">
        <v>1586</v>
      </c>
      <c r="B29" s="34"/>
      <c r="C29" s="33"/>
      <c r="D29" s="34"/>
    </row>
    <row r="30" s="23" customFormat="1" ht="24" customHeight="1" spans="1:4">
      <c r="A30" s="35" t="s">
        <v>1575</v>
      </c>
      <c r="B30" s="34"/>
      <c r="C30" s="35"/>
      <c r="D30" s="34"/>
    </row>
    <row r="31" s="23" customFormat="1" ht="24" customHeight="1" spans="1:4">
      <c r="A31" s="35" t="s">
        <v>1576</v>
      </c>
      <c r="B31" s="34"/>
      <c r="C31" s="35"/>
      <c r="D31" s="34"/>
    </row>
    <row r="32" s="23" customFormat="1" ht="24" customHeight="1" spans="1:4">
      <c r="A32" s="35" t="s">
        <v>1577</v>
      </c>
      <c r="B32" s="34"/>
      <c r="C32" s="35"/>
      <c r="D32" s="34"/>
    </row>
    <row r="33" s="23" customFormat="1" ht="24" customHeight="1" spans="1:4">
      <c r="A33" s="36" t="s">
        <v>1578</v>
      </c>
      <c r="B33" s="34"/>
      <c r="C33" s="35"/>
      <c r="D33" s="34"/>
    </row>
    <row r="34" s="23" customFormat="1" ht="24" customHeight="1" spans="1:4">
      <c r="A34" s="36" t="s">
        <v>1579</v>
      </c>
      <c r="B34" s="34"/>
      <c r="C34" s="35"/>
      <c r="D34" s="34"/>
    </row>
    <row r="35" s="23" customFormat="1" ht="24" customHeight="1" spans="1:4">
      <c r="A35" s="36" t="s">
        <v>1580</v>
      </c>
      <c r="B35" s="34"/>
      <c r="C35" s="35"/>
      <c r="D35" s="34"/>
    </row>
    <row r="36" s="23" customFormat="1" ht="24" customHeight="1" spans="1:4">
      <c r="A36" s="36" t="s">
        <v>1582</v>
      </c>
      <c r="B36" s="34"/>
      <c r="C36" s="35"/>
      <c r="D36" s="34"/>
    </row>
    <row r="37" s="23" customFormat="1" ht="24" customHeight="1" spans="1:4">
      <c r="A37" s="35"/>
      <c r="B37" s="34"/>
      <c r="C37" s="35"/>
      <c r="D37" s="34"/>
    </row>
    <row r="38" s="22" customFormat="1" ht="24" customHeight="1" spans="1:4">
      <c r="A38" s="38" t="s">
        <v>116</v>
      </c>
      <c r="B38" s="32"/>
      <c r="C38" s="39" t="s">
        <v>117</v>
      </c>
      <c r="D38" s="32"/>
    </row>
    <row r="39" s="22" customFormat="1" ht="24" customHeight="1" spans="1:4">
      <c r="A39" s="34"/>
      <c r="B39" s="34"/>
      <c r="C39" s="31" t="s">
        <v>112</v>
      </c>
      <c r="D39" s="31"/>
    </row>
    <row r="40" s="22" customFormat="1" ht="24" customHeight="1" spans="1:4">
      <c r="A40" s="34"/>
      <c r="B40" s="34"/>
      <c r="C40" s="33" t="s">
        <v>1575</v>
      </c>
      <c r="D40" s="34"/>
    </row>
    <row r="41" s="22" customFormat="1" ht="24" customHeight="1" spans="1:4">
      <c r="A41" s="34"/>
      <c r="B41" s="34"/>
      <c r="C41" s="33" t="s">
        <v>1576</v>
      </c>
      <c r="D41" s="34"/>
    </row>
    <row r="42" s="22" customFormat="1" ht="24" customHeight="1" spans="1:4">
      <c r="A42" s="34"/>
      <c r="B42" s="34"/>
      <c r="C42" s="33" t="s">
        <v>1577</v>
      </c>
      <c r="D42" s="34"/>
    </row>
    <row r="43" s="22" customFormat="1" ht="24" customHeight="1" spans="1:4">
      <c r="A43" s="34"/>
      <c r="B43" s="34"/>
      <c r="C43" s="33" t="s">
        <v>1578</v>
      </c>
      <c r="D43" s="34"/>
    </row>
    <row r="44" s="22" customFormat="1" ht="24" customHeight="1" spans="1:4">
      <c r="A44" s="34"/>
      <c r="B44" s="34"/>
      <c r="C44" s="33" t="s">
        <v>1579</v>
      </c>
      <c r="D44" s="34"/>
    </row>
    <row r="45" s="22" customFormat="1" ht="24" customHeight="1" spans="1:4">
      <c r="A45" s="34"/>
      <c r="B45" s="34"/>
      <c r="C45" s="33" t="s">
        <v>1580</v>
      </c>
      <c r="D45" s="34"/>
    </row>
    <row r="46" s="22" customFormat="1" ht="24" customHeight="1" spans="1:4">
      <c r="A46" s="34"/>
      <c r="B46" s="34"/>
      <c r="C46" s="33" t="s">
        <v>1582</v>
      </c>
      <c r="D46" s="34"/>
    </row>
    <row r="47" s="22" customFormat="1" ht="24" customHeight="1"/>
    <row r="48" s="22" customFormat="1" ht="24" customHeight="1"/>
    <row r="49" s="22" customFormat="1" ht="24" customHeight="1"/>
    <row r="50" s="22" customFormat="1" ht="24" customHeight="1"/>
    <row r="51" s="22" customFormat="1" ht="24" customHeight="1"/>
    <row r="52" s="22" customFormat="1" ht="24" customHeight="1"/>
    <row r="53" s="22" customFormat="1" ht="24" customHeight="1"/>
    <row r="54" s="22" customFormat="1" ht="24" customHeight="1"/>
    <row r="55" s="22" customFormat="1" ht="24" customHeight="1"/>
    <row r="56" s="22" customFormat="1" ht="24" customHeight="1"/>
    <row r="57" s="22" customFormat="1" ht="24" customHeight="1"/>
    <row r="58" s="22" customFormat="1" ht="24" customHeight="1"/>
    <row r="59" s="22" customFormat="1" ht="24" customHeight="1"/>
    <row r="60" s="22" customFormat="1" ht="24" customHeight="1"/>
    <row r="61" s="22" customFormat="1" ht="24" customHeight="1"/>
    <row r="62" s="22" customFormat="1" ht="24" customHeight="1"/>
    <row r="63" s="22" customFormat="1" ht="24" customHeight="1"/>
    <row r="64" s="22" customFormat="1" ht="24" customHeight="1"/>
    <row r="65" s="22" customFormat="1" ht="24" customHeight="1"/>
    <row r="66" s="22" customFormat="1" ht="24" customHeight="1"/>
    <row r="67" s="22" customFormat="1" ht="24" customHeight="1"/>
    <row r="68" s="22" customFormat="1" ht="24" customHeight="1"/>
    <row r="69" s="22" customFormat="1" ht="24" customHeight="1"/>
    <row r="70" s="22" customFormat="1" ht="24" customHeight="1"/>
    <row r="71" s="22" customFormat="1" ht="24" customHeight="1"/>
    <row r="72" s="22" customFormat="1" ht="24" customHeight="1"/>
    <row r="73" s="22" customFormat="1" ht="24" customHeight="1"/>
    <row r="74" s="22" customFormat="1" ht="24" customHeight="1"/>
    <row r="75" s="22" customFormat="1" ht="24" customHeight="1"/>
    <row r="76" s="22" customFormat="1" ht="24" customHeight="1"/>
    <row r="77" s="22" customFormat="1" ht="24" customHeight="1"/>
    <row r="78" s="22" customFormat="1" ht="24" customHeight="1"/>
    <row r="79" s="22" customFormat="1" ht="24" customHeight="1"/>
    <row r="80" s="22" customFormat="1" ht="24" customHeight="1"/>
    <row r="81" s="22" customFormat="1" ht="24" customHeight="1"/>
    <row r="82" s="22" customFormat="1" ht="24" customHeight="1"/>
    <row r="83" s="22" customFormat="1" ht="24" customHeight="1"/>
    <row r="84" s="22" customFormat="1" ht="24" customHeight="1"/>
    <row r="85" s="22" customFormat="1" ht="24" customHeight="1"/>
    <row r="86" s="22" customFormat="1" ht="24" customHeight="1"/>
    <row r="87" s="22" customFormat="1" ht="24" customHeight="1"/>
    <row r="88" s="22" customFormat="1" ht="24" customHeight="1"/>
    <row r="89" s="22" customFormat="1" ht="24" customHeight="1"/>
    <row r="90" s="22" customFormat="1" ht="24" customHeight="1"/>
    <row r="91" s="22" customFormat="1" ht="24" customHeight="1"/>
    <row r="92" s="22" customFormat="1" ht="24" customHeight="1"/>
    <row r="93" s="22" customFormat="1" ht="24" customHeight="1"/>
    <row r="94" s="22" customFormat="1" ht="24" customHeight="1"/>
  </sheetData>
  <mergeCells count="1">
    <mergeCell ref="A2:D2"/>
  </mergeCells>
  <pageMargins left="0.75" right="0.75" top="1" bottom="1" header="0.5" footer="0.5"/>
  <headerFooter/>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3"/>
  <sheetViews>
    <sheetView workbookViewId="0">
      <selection activeCell="A1" sqref="A1"/>
    </sheetView>
  </sheetViews>
  <sheetFormatPr defaultColWidth="8.75" defaultRowHeight="14.25"/>
  <cols>
    <col min="1" max="1" width="35.625" style="1" customWidth="1"/>
    <col min="2" max="2" width="15.625" style="1" customWidth="1"/>
    <col min="3" max="3" width="30.625" style="1" customWidth="1"/>
    <col min="4" max="31" width="9" style="1"/>
    <col min="32" max="16384" width="8.75" style="1"/>
  </cols>
  <sheetData>
    <row r="1" s="1" customFormat="1" ht="20.1" customHeight="1" spans="1:1">
      <c r="A1" s="3" t="s">
        <v>2335</v>
      </c>
    </row>
    <row r="2" s="1" customFormat="1" ht="39.95" customHeight="1" spans="1:3">
      <c r="A2" s="4" t="s">
        <v>2336</v>
      </c>
      <c r="B2" s="4"/>
      <c r="C2" s="4"/>
    </row>
    <row r="3" s="1" customFormat="1" ht="20.1" customHeight="1" spans="3:3">
      <c r="C3" s="5" t="s">
        <v>4</v>
      </c>
    </row>
    <row r="4" s="1" customFormat="1" ht="35.1" customHeight="1" spans="1:3">
      <c r="A4" s="6" t="s">
        <v>2328</v>
      </c>
      <c r="B4" s="7" t="s">
        <v>1510</v>
      </c>
      <c r="C4" s="7" t="s">
        <v>10</v>
      </c>
    </row>
    <row r="5" s="1" customFormat="1" ht="24.95" customHeight="1" spans="1:3">
      <c r="A5" s="7" t="s">
        <v>1589</v>
      </c>
      <c r="B5" s="8"/>
      <c r="C5" s="12"/>
    </row>
    <row r="6" s="2" customFormat="1" ht="24.95" customHeight="1" spans="1:31">
      <c r="A6" s="7" t="s">
        <v>1590</v>
      </c>
      <c r="B6" s="8"/>
      <c r="C6" s="12"/>
      <c r="D6" s="1"/>
      <c r="E6" s="1"/>
      <c r="F6" s="1"/>
      <c r="G6" s="1"/>
      <c r="H6" s="1"/>
      <c r="I6" s="1"/>
      <c r="J6" s="1"/>
      <c r="K6" s="1"/>
      <c r="L6" s="1"/>
      <c r="M6" s="1"/>
      <c r="N6" s="1"/>
      <c r="O6" s="1"/>
      <c r="P6" s="1"/>
      <c r="Q6" s="1"/>
      <c r="R6" s="1"/>
      <c r="S6" s="1"/>
      <c r="T6" s="1"/>
      <c r="U6" s="1"/>
      <c r="V6" s="1"/>
      <c r="W6" s="1"/>
      <c r="X6" s="1"/>
      <c r="Y6" s="1"/>
      <c r="Z6" s="1"/>
      <c r="AA6" s="1"/>
      <c r="AB6" s="1"/>
      <c r="AC6" s="1"/>
      <c r="AD6" s="1"/>
      <c r="AE6" s="1"/>
    </row>
    <row r="7" s="2" customFormat="1" ht="24.95" customHeight="1" spans="1:3">
      <c r="A7" s="10" t="s">
        <v>1591</v>
      </c>
      <c r="B7" s="11"/>
      <c r="C7" s="12"/>
    </row>
    <row r="8" s="1" customFormat="1" ht="24.95" customHeight="1" spans="1:3">
      <c r="A8" s="10" t="s">
        <v>1592</v>
      </c>
      <c r="B8" s="13"/>
      <c r="C8" s="12"/>
    </row>
    <row r="9" s="2" customFormat="1" ht="24.95" customHeight="1" spans="1:3">
      <c r="A9" s="10" t="s">
        <v>1593</v>
      </c>
      <c r="B9" s="11"/>
      <c r="C9" s="12"/>
    </row>
    <row r="10" s="1" customFormat="1" ht="24.95" customHeight="1" spans="1:3">
      <c r="A10" s="10" t="s">
        <v>1594</v>
      </c>
      <c r="B10" s="13"/>
      <c r="C10" s="12"/>
    </row>
    <row r="11" s="2" customFormat="1" spans="1:3">
      <c r="A11" s="10" t="s">
        <v>1595</v>
      </c>
      <c r="B11" s="11"/>
      <c r="C11" s="14"/>
    </row>
    <row r="12" s="1" customFormat="1" ht="24.95" customHeight="1" spans="1:3">
      <c r="A12" s="10" t="s">
        <v>1596</v>
      </c>
      <c r="B12" s="13"/>
      <c r="C12" s="12"/>
    </row>
    <row r="13" s="2" customFormat="1" ht="24.95" customHeight="1" spans="1:3">
      <c r="A13" s="10" t="s">
        <v>1597</v>
      </c>
      <c r="B13" s="11"/>
      <c r="C13" s="12"/>
    </row>
    <row r="14" s="1" customFormat="1" ht="24.95" customHeight="1" spans="1:3">
      <c r="A14" s="10" t="s">
        <v>1598</v>
      </c>
      <c r="B14" s="13"/>
      <c r="C14" s="12"/>
    </row>
    <row r="15" s="2" customFormat="1" ht="24.95" customHeight="1" spans="1:3">
      <c r="A15" s="10" t="s">
        <v>1599</v>
      </c>
      <c r="B15" s="11"/>
      <c r="C15" s="12"/>
    </row>
    <row r="16" s="2" customFormat="1" ht="24.95" customHeight="1" spans="1:31">
      <c r="A16" s="10" t="s">
        <v>1600</v>
      </c>
      <c r="B16" s="13"/>
      <c r="C16" s="12"/>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2" customFormat="1" ht="24.95" customHeight="1" spans="1:3">
      <c r="A17" s="10" t="s">
        <v>1601</v>
      </c>
      <c r="B17" s="11"/>
      <c r="C17" s="12"/>
    </row>
    <row r="18" s="1" customFormat="1" ht="24.95" customHeight="1" spans="1:3">
      <c r="A18" s="10" t="s">
        <v>1602</v>
      </c>
      <c r="B18" s="13"/>
      <c r="C18" s="12"/>
    </row>
    <row r="21" s="2" customFormat="1" spans="1:3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1" customFormat="1" spans="2:2">
      <c r="B22" s="16"/>
    </row>
    <row r="23" s="1" customFormat="1" spans="2:2">
      <c r="B23" s="16"/>
    </row>
    <row r="26" s="2" customFormat="1" spans="1:3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2" customFormat="1" spans="1:3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41" customFormat="1" spans="1:3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41" customFormat="1"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3" s="1" customFormat="1" spans="3:3">
      <c r="C33" s="17"/>
    </row>
  </sheetData>
  <mergeCells count="1">
    <mergeCell ref="A2:C2"/>
  </mergeCells>
  <pageMargins left="0.75" right="0.75" top="1" bottom="1" header="0.5" footer="0.5"/>
  <headerFooter/>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D16" sqref="D16"/>
    </sheetView>
  </sheetViews>
  <sheetFormatPr defaultColWidth="8.75" defaultRowHeight="14.25"/>
  <cols>
    <col min="1" max="1" width="35.625" style="1" customWidth="1"/>
    <col min="2" max="3" width="15.625" style="1" customWidth="1"/>
    <col min="4" max="4" width="20.625" style="1" customWidth="1"/>
    <col min="5" max="31" width="9" style="1"/>
    <col min="32" max="16384" width="8.75" style="1"/>
  </cols>
  <sheetData>
    <row r="1" s="1" customFormat="1" ht="20.1" customHeight="1" spans="1:1">
      <c r="A1" s="3" t="s">
        <v>2337</v>
      </c>
    </row>
    <row r="2" s="1" customFormat="1" ht="39.95" customHeight="1" spans="1:4">
      <c r="A2" s="4" t="s">
        <v>2338</v>
      </c>
      <c r="B2" s="4"/>
      <c r="C2" s="4"/>
      <c r="D2" s="4"/>
    </row>
    <row r="3" s="1" customFormat="1" ht="20.1" customHeight="1" spans="4:4">
      <c r="D3" s="5" t="s">
        <v>4</v>
      </c>
    </row>
    <row r="4" s="1" customFormat="1" ht="35.1" customHeight="1" spans="1:4">
      <c r="A4" s="6" t="s">
        <v>2328</v>
      </c>
      <c r="B4" s="7" t="s">
        <v>1510</v>
      </c>
      <c r="C4" s="42" t="s">
        <v>2329</v>
      </c>
      <c r="D4" s="7" t="s">
        <v>10</v>
      </c>
    </row>
    <row r="5" s="1" customFormat="1" ht="24.95" customHeight="1" spans="1:4">
      <c r="A5" s="7" t="s">
        <v>1528</v>
      </c>
      <c r="B5" s="32"/>
      <c r="C5" s="43"/>
      <c r="D5" s="53"/>
    </row>
    <row r="6" s="2" customFormat="1" ht="24.95" customHeight="1" spans="1:4">
      <c r="A6" s="45" t="s">
        <v>1529</v>
      </c>
      <c r="B6" s="8"/>
      <c r="C6" s="43"/>
      <c r="D6" s="54"/>
    </row>
    <row r="7" s="1" customFormat="1" ht="24.95" customHeight="1" spans="1:4">
      <c r="A7" s="10" t="s">
        <v>1530</v>
      </c>
      <c r="B7" s="48"/>
      <c r="C7" s="49"/>
      <c r="D7" s="53"/>
    </row>
    <row r="8" s="1" customFormat="1" ht="24.95" customHeight="1" spans="1:4">
      <c r="A8" s="10" t="s">
        <v>1531</v>
      </c>
      <c r="B8" s="48"/>
      <c r="C8" s="55"/>
      <c r="D8" s="53"/>
    </row>
    <row r="9" s="1" customFormat="1" ht="24.95" customHeight="1" spans="1:4">
      <c r="A9" s="10" t="s">
        <v>1532</v>
      </c>
      <c r="B9" s="48"/>
      <c r="C9" s="49"/>
      <c r="D9" s="53"/>
    </row>
    <row r="10" s="1" customFormat="1" ht="24.95" customHeight="1" spans="1:4">
      <c r="A10" s="10" t="s">
        <v>1533</v>
      </c>
      <c r="B10" s="48"/>
      <c r="C10" s="55"/>
      <c r="D10" s="53"/>
    </row>
    <row r="11" s="2" customFormat="1" ht="24.95" customHeight="1" spans="1:4">
      <c r="A11" s="45" t="s">
        <v>1534</v>
      </c>
      <c r="B11" s="8"/>
      <c r="C11" s="43"/>
      <c r="D11" s="54"/>
    </row>
    <row r="12" s="1" customFormat="1" ht="24.95" customHeight="1" spans="1:4">
      <c r="A12" s="10" t="s">
        <v>1535</v>
      </c>
      <c r="B12" s="48"/>
      <c r="C12" s="49"/>
      <c r="D12" s="53"/>
    </row>
    <row r="13" s="1" customFormat="1" ht="24.95" customHeight="1" spans="1:4">
      <c r="A13" s="10" t="s">
        <v>1536</v>
      </c>
      <c r="B13" s="48"/>
      <c r="C13" s="51"/>
      <c r="D13" s="53"/>
    </row>
    <row r="14" s="1" customFormat="1" ht="24.95" customHeight="1" spans="1:4">
      <c r="A14" s="10" t="s">
        <v>1537</v>
      </c>
      <c r="B14" s="48"/>
      <c r="C14" s="49"/>
      <c r="D14" s="53"/>
    </row>
    <row r="15" s="1" customFormat="1" ht="24.95" customHeight="1" spans="1:4">
      <c r="A15" s="10" t="s">
        <v>1533</v>
      </c>
      <c r="B15" s="48"/>
      <c r="C15" s="51"/>
      <c r="D15" s="53"/>
    </row>
    <row r="16" s="2" customFormat="1" ht="60" customHeight="1" spans="1:4">
      <c r="A16" s="45" t="s">
        <v>1538</v>
      </c>
      <c r="B16" s="8"/>
      <c r="C16" s="43"/>
      <c r="D16" s="56"/>
    </row>
    <row r="17" s="1" customFormat="1" ht="24.95" customHeight="1" spans="1:4">
      <c r="A17" s="10" t="s">
        <v>1539</v>
      </c>
      <c r="B17" s="48"/>
      <c r="C17" s="49"/>
      <c r="D17" s="53"/>
    </row>
    <row r="18" s="1" customFormat="1" ht="24.95" customHeight="1" spans="1:4">
      <c r="A18" s="10" t="s">
        <v>1540</v>
      </c>
      <c r="B18" s="48"/>
      <c r="C18" s="49"/>
      <c r="D18" s="53"/>
    </row>
    <row r="19" s="1" customFormat="1" ht="24.95" customHeight="1" spans="1:4">
      <c r="A19" s="10" t="s">
        <v>1541</v>
      </c>
      <c r="B19" s="48"/>
      <c r="C19" s="49"/>
      <c r="D19" s="53"/>
    </row>
    <row r="20" s="1" customFormat="1" ht="24.95" customHeight="1" spans="1:4">
      <c r="A20" s="10" t="s">
        <v>1533</v>
      </c>
      <c r="B20" s="57"/>
      <c r="C20" s="51"/>
      <c r="D20" s="53"/>
    </row>
    <row r="21" s="2" customFormat="1" ht="24.95" customHeight="1" spans="1:4">
      <c r="A21" s="45" t="s">
        <v>1542</v>
      </c>
      <c r="B21" s="8"/>
      <c r="C21" s="43"/>
      <c r="D21" s="54"/>
    </row>
    <row r="22" s="1" customFormat="1" ht="24.95" customHeight="1" spans="1:4">
      <c r="A22" s="10" t="s">
        <v>1543</v>
      </c>
      <c r="B22" s="13"/>
      <c r="C22" s="49"/>
      <c r="D22" s="53"/>
    </row>
    <row r="23" s="1" customFormat="1" ht="24.95" customHeight="1" spans="1:4">
      <c r="A23" s="10" t="s">
        <v>1544</v>
      </c>
      <c r="B23" s="13"/>
      <c r="C23" s="51"/>
      <c r="D23" s="53"/>
    </row>
    <row r="24" s="1" customFormat="1" ht="24.95" customHeight="1" spans="1:4">
      <c r="A24" s="10" t="s">
        <v>1545</v>
      </c>
      <c r="B24" s="13"/>
      <c r="C24" s="49"/>
      <c r="D24" s="53"/>
    </row>
    <row r="25" s="1" customFormat="1" ht="24.95" customHeight="1" spans="1:4">
      <c r="A25" s="10" t="s">
        <v>1533</v>
      </c>
      <c r="B25" s="13"/>
      <c r="C25" s="51"/>
      <c r="D25" s="53"/>
    </row>
    <row r="26" s="2" customFormat="1" ht="24.95" customHeight="1" spans="1:4">
      <c r="A26" s="45" t="s">
        <v>1546</v>
      </c>
      <c r="B26" s="52"/>
      <c r="C26" s="43"/>
      <c r="D26" s="54"/>
    </row>
    <row r="27" s="2" customFormat="1" ht="24.95" customHeight="1" spans="1:4">
      <c r="A27" s="45" t="s">
        <v>1547</v>
      </c>
      <c r="B27" s="32"/>
      <c r="C27" s="43"/>
      <c r="D27" s="54"/>
    </row>
    <row r="28" s="41" customFormat="1" ht="12"/>
    <row r="29" s="41" customFormat="1" spans="1:3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2" s="1" customFormat="1" spans="3:3">
      <c r="C32" s="17"/>
    </row>
  </sheetData>
  <mergeCells count="1">
    <mergeCell ref="A2:D2"/>
  </mergeCells>
  <pageMargins left="0.75" right="0.75" top="1" bottom="1" header="0.5" footer="0.5"/>
  <headerFooter/>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32"/>
  <sheetViews>
    <sheetView workbookViewId="0">
      <selection activeCell="A1" sqref="A1"/>
    </sheetView>
  </sheetViews>
  <sheetFormatPr defaultColWidth="8.75" defaultRowHeight="14.25"/>
  <cols>
    <col min="1" max="1" width="35.625" style="1" customWidth="1"/>
    <col min="2" max="2" width="13.625" style="1" customWidth="1"/>
    <col min="3" max="4" width="15.625" style="1" customWidth="1"/>
    <col min="5" max="5" width="20.625" style="1" customWidth="1"/>
    <col min="6" max="32" width="9" style="1"/>
    <col min="33" max="16384" width="8.75" style="1"/>
  </cols>
  <sheetData>
    <row r="1" s="1" customFormat="1" ht="20.1" customHeight="1" spans="1:1">
      <c r="A1" s="3" t="s">
        <v>2339</v>
      </c>
    </row>
    <row r="2" s="1" customFormat="1" ht="39.95" customHeight="1" spans="1:5">
      <c r="A2" s="4" t="s">
        <v>2340</v>
      </c>
      <c r="B2" s="4"/>
      <c r="C2" s="4"/>
      <c r="D2" s="4"/>
      <c r="E2" s="4"/>
    </row>
    <row r="3" s="1" customFormat="1" ht="20.1" customHeight="1" spans="5:5">
      <c r="E3" s="5" t="s">
        <v>4</v>
      </c>
    </row>
    <row r="4" s="1" customFormat="1" ht="35.1" customHeight="1" spans="1:5">
      <c r="A4" s="6" t="s">
        <v>2328</v>
      </c>
      <c r="B4" s="7" t="s">
        <v>1670</v>
      </c>
      <c r="C4" s="7" t="s">
        <v>1510</v>
      </c>
      <c r="D4" s="42" t="s">
        <v>2329</v>
      </c>
      <c r="E4" s="7" t="s">
        <v>10</v>
      </c>
    </row>
    <row r="5" s="1" customFormat="1" ht="24.95" customHeight="1" spans="1:5">
      <c r="A5" s="7" t="s">
        <v>1550</v>
      </c>
      <c r="B5" s="8"/>
      <c r="C5" s="32"/>
      <c r="D5" s="43"/>
      <c r="E5" s="44"/>
    </row>
    <row r="6" s="2" customFormat="1" ht="24.95" customHeight="1" spans="1:5">
      <c r="A6" s="45" t="s">
        <v>1551</v>
      </c>
      <c r="B6" s="8"/>
      <c r="C6" s="8"/>
      <c r="D6" s="43"/>
      <c r="E6" s="46"/>
    </row>
    <row r="7" s="1" customFormat="1" ht="24.95" customHeight="1" spans="1:5">
      <c r="A7" s="10" t="s">
        <v>1552</v>
      </c>
      <c r="B7" s="47"/>
      <c r="C7" s="48"/>
      <c r="D7" s="49"/>
      <c r="E7" s="44"/>
    </row>
    <row r="8" s="1" customFormat="1" ht="24.95" customHeight="1" spans="1:5">
      <c r="A8" s="10" t="s">
        <v>1553</v>
      </c>
      <c r="B8" s="47"/>
      <c r="C8" s="48"/>
      <c r="D8" s="49"/>
      <c r="E8" s="44"/>
    </row>
    <row r="9" s="1" customFormat="1" ht="24.95" customHeight="1" spans="1:5">
      <c r="A9" s="10" t="s">
        <v>1554</v>
      </c>
      <c r="B9" s="47"/>
      <c r="C9" s="48"/>
      <c r="D9" s="49"/>
      <c r="E9" s="44"/>
    </row>
    <row r="10" s="1" customFormat="1" ht="24.95" customHeight="1" spans="1:5">
      <c r="A10" s="10" t="s">
        <v>1555</v>
      </c>
      <c r="B10" s="50"/>
      <c r="C10" s="48"/>
      <c r="D10" s="51"/>
      <c r="E10" s="44"/>
    </row>
    <row r="11" s="2" customFormat="1" ht="24.95" customHeight="1" spans="1:32">
      <c r="A11" s="10" t="s">
        <v>1556</v>
      </c>
      <c r="B11" s="47"/>
      <c r="C11" s="48"/>
      <c r="D11" s="49"/>
      <c r="E11" s="44"/>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1" customFormat="1" ht="24.95" customHeight="1" spans="1:5">
      <c r="A12" s="10" t="s">
        <v>1557</v>
      </c>
      <c r="B12" s="47"/>
      <c r="C12" s="48"/>
      <c r="D12" s="49"/>
      <c r="E12" s="44"/>
    </row>
    <row r="13" s="2" customFormat="1" ht="24.95" customHeight="1" spans="1:5">
      <c r="A13" s="45" t="s">
        <v>1558</v>
      </c>
      <c r="B13" s="8"/>
      <c r="C13" s="8"/>
      <c r="D13" s="43"/>
      <c r="E13" s="46"/>
    </row>
    <row r="14" s="1" customFormat="1" ht="24.95" customHeight="1" spans="1:5">
      <c r="A14" s="10" t="s">
        <v>1559</v>
      </c>
      <c r="B14" s="47"/>
      <c r="C14" s="48"/>
      <c r="D14" s="49"/>
      <c r="E14" s="44"/>
    </row>
    <row r="15" s="1" customFormat="1" ht="24.95" customHeight="1" spans="1:5">
      <c r="A15" s="10" t="s">
        <v>1560</v>
      </c>
      <c r="B15" s="47"/>
      <c r="C15" s="48"/>
      <c r="D15" s="49"/>
      <c r="E15" s="44"/>
    </row>
    <row r="16" s="2" customFormat="1" ht="24.95" customHeight="1" spans="1:32">
      <c r="A16" s="10" t="s">
        <v>1561</v>
      </c>
      <c r="B16" s="47"/>
      <c r="C16" s="48"/>
      <c r="D16" s="49"/>
      <c r="E16" s="44"/>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1" customFormat="1" ht="24.95" customHeight="1" spans="1:5">
      <c r="A17" s="10" t="s">
        <v>1557</v>
      </c>
      <c r="B17" s="50"/>
      <c r="C17" s="48"/>
      <c r="D17" s="51"/>
      <c r="E17" s="44"/>
    </row>
    <row r="18" s="2" customFormat="1" ht="24.95" customHeight="1" spans="1:5">
      <c r="A18" s="45" t="s">
        <v>1562</v>
      </c>
      <c r="B18" s="8"/>
      <c r="C18" s="8"/>
      <c r="D18" s="43"/>
      <c r="E18" s="46"/>
    </row>
    <row r="19" s="1" customFormat="1" ht="24.95" customHeight="1" spans="1:5">
      <c r="A19" s="10" t="s">
        <v>1563</v>
      </c>
      <c r="B19" s="47"/>
      <c r="C19" s="48"/>
      <c r="D19" s="49"/>
      <c r="E19" s="44"/>
    </row>
    <row r="20" s="1" customFormat="1" ht="24.95" customHeight="1" spans="1:5">
      <c r="A20" s="10" t="s">
        <v>1564</v>
      </c>
      <c r="B20" s="47"/>
      <c r="C20" s="48"/>
      <c r="D20" s="49"/>
      <c r="E20" s="44"/>
    </row>
    <row r="21" s="2" customFormat="1" ht="24.95" customHeight="1" spans="1:32">
      <c r="A21" s="10" t="s">
        <v>1557</v>
      </c>
      <c r="B21" s="47"/>
      <c r="C21" s="48"/>
      <c r="D21" s="49"/>
      <c r="E21" s="44"/>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2" customFormat="1" ht="24.95" customHeight="1" spans="1:5">
      <c r="A22" s="45" t="s">
        <v>1565</v>
      </c>
      <c r="B22" s="8"/>
      <c r="C22" s="8"/>
      <c r="D22" s="43"/>
      <c r="E22" s="46"/>
    </row>
    <row r="23" s="1" customFormat="1" ht="24.95" customHeight="1" spans="1:5">
      <c r="A23" s="10" t="s">
        <v>1566</v>
      </c>
      <c r="B23" s="11"/>
      <c r="C23" s="13"/>
      <c r="D23" s="49"/>
      <c r="E23" s="44"/>
    </row>
    <row r="24" s="1" customFormat="1" ht="24.95" customHeight="1" spans="1:5">
      <c r="A24" s="10" t="s">
        <v>1567</v>
      </c>
      <c r="B24" s="11"/>
      <c r="C24" s="13"/>
      <c r="D24" s="51"/>
      <c r="E24" s="44"/>
    </row>
    <row r="25" s="1" customFormat="1" ht="24.95" customHeight="1" spans="1:5">
      <c r="A25" s="10" t="s">
        <v>1557</v>
      </c>
      <c r="B25" s="11"/>
      <c r="C25" s="13"/>
      <c r="D25" s="51"/>
      <c r="E25" s="44"/>
    </row>
    <row r="26" s="2" customFormat="1" ht="24.95" customHeight="1" spans="1:5">
      <c r="A26" s="45" t="s">
        <v>1568</v>
      </c>
      <c r="B26" s="52"/>
      <c r="C26" s="52"/>
      <c r="D26" s="43"/>
      <c r="E26" s="46"/>
    </row>
    <row r="27" s="2" customFormat="1" ht="24.95" customHeight="1" spans="1:32">
      <c r="A27" s="45" t="s">
        <v>1569</v>
      </c>
      <c r="B27" s="52"/>
      <c r="C27" s="32"/>
      <c r="D27" s="43"/>
      <c r="E27" s="44"/>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41" customFormat="1" spans="1:3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41" customFormat="1" spans="1:3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2" s="1" customFormat="1" spans="4:4">
      <c r="D32" s="17"/>
    </row>
  </sheetData>
  <mergeCells count="1">
    <mergeCell ref="A2:E2"/>
  </mergeCells>
  <pageMargins left="0.75" right="0.75" top="1" bottom="1" header="0.5" footer="0.5"/>
  <headerFooter/>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4"/>
  <sheetViews>
    <sheetView workbookViewId="0">
      <selection activeCell="A1" sqref="A1"/>
    </sheetView>
  </sheetViews>
  <sheetFormatPr defaultColWidth="8.875" defaultRowHeight="14.25"/>
  <cols>
    <col min="1" max="1" width="32.625" style="24" customWidth="1"/>
    <col min="2" max="2" width="12.625" style="24" customWidth="1"/>
    <col min="3" max="3" width="32.625" style="24" customWidth="1"/>
    <col min="4" max="4" width="12.625" style="24" customWidth="1"/>
    <col min="5" max="16384" width="8.875" style="24"/>
  </cols>
  <sheetData>
    <row r="1" s="18" customFormat="1" ht="24" customHeight="1" spans="1:2">
      <c r="A1" s="3" t="s">
        <v>2341</v>
      </c>
      <c r="B1" s="25"/>
    </row>
    <row r="2" s="19" customFormat="1" ht="42" customHeight="1" spans="1:4">
      <c r="A2" s="26" t="s">
        <v>2342</v>
      </c>
      <c r="B2" s="26"/>
      <c r="C2" s="26"/>
      <c r="D2" s="26"/>
    </row>
    <row r="3" s="20" customFormat="1" ht="27" customHeight="1" spans="4:4">
      <c r="D3" s="27" t="s">
        <v>4</v>
      </c>
    </row>
    <row r="4" s="21" customFormat="1" ht="30" customHeight="1" spans="1:4">
      <c r="A4" s="28" t="s">
        <v>69</v>
      </c>
      <c r="B4" s="29" t="s">
        <v>1510</v>
      </c>
      <c r="C4" s="30" t="s">
        <v>70</v>
      </c>
      <c r="D4" s="30" t="s">
        <v>1510</v>
      </c>
    </row>
    <row r="5" s="22" customFormat="1" ht="24" customHeight="1" spans="1:4">
      <c r="A5" s="31" t="s">
        <v>1572</v>
      </c>
      <c r="B5" s="32"/>
      <c r="C5" s="31" t="s">
        <v>1573</v>
      </c>
      <c r="D5" s="31"/>
    </row>
    <row r="6" s="23" customFormat="1" ht="24" customHeight="1" spans="1:4">
      <c r="A6" s="31" t="s">
        <v>73</v>
      </c>
      <c r="B6" s="31"/>
      <c r="C6" s="31" t="s">
        <v>74</v>
      </c>
      <c r="D6" s="31"/>
    </row>
    <row r="7" s="22" customFormat="1" ht="24" customHeight="1" spans="1:4">
      <c r="A7" s="33" t="s">
        <v>81</v>
      </c>
      <c r="B7" s="34"/>
      <c r="C7" s="33" t="s">
        <v>1574</v>
      </c>
      <c r="D7" s="34"/>
    </row>
    <row r="8" s="23" customFormat="1" ht="24" customHeight="1" spans="1:4">
      <c r="A8" s="35" t="s">
        <v>1575</v>
      </c>
      <c r="B8" s="34"/>
      <c r="C8" s="36" t="s">
        <v>1575</v>
      </c>
      <c r="D8" s="34"/>
    </row>
    <row r="9" s="22" customFormat="1" ht="24" customHeight="1" spans="1:4">
      <c r="A9" s="35" t="s">
        <v>1576</v>
      </c>
      <c r="B9" s="34"/>
      <c r="C9" s="36" t="s">
        <v>1576</v>
      </c>
      <c r="D9" s="34"/>
    </row>
    <row r="10" s="23" customFormat="1" ht="24" customHeight="1" spans="1:4">
      <c r="A10" s="35" t="s">
        <v>1577</v>
      </c>
      <c r="B10" s="34"/>
      <c r="C10" s="36" t="s">
        <v>1577</v>
      </c>
      <c r="D10" s="34"/>
    </row>
    <row r="11" s="22" customFormat="1" ht="24" customHeight="1" spans="1:4">
      <c r="A11" s="36" t="s">
        <v>1578</v>
      </c>
      <c r="B11" s="34"/>
      <c r="C11" s="36" t="s">
        <v>1579</v>
      </c>
      <c r="D11" s="34"/>
    </row>
    <row r="12" s="23" customFormat="1" ht="24" customHeight="1" spans="1:4">
      <c r="A12" s="36" t="s">
        <v>1579</v>
      </c>
      <c r="B12" s="34"/>
      <c r="C12" s="36" t="s">
        <v>1580</v>
      </c>
      <c r="D12" s="34"/>
    </row>
    <row r="13" s="22" customFormat="1" ht="24" customHeight="1" spans="1:4">
      <c r="A13" s="36" t="s">
        <v>1580</v>
      </c>
      <c r="B13" s="34"/>
      <c r="C13" s="33" t="s">
        <v>1581</v>
      </c>
      <c r="D13" s="34"/>
    </row>
    <row r="14" s="23" customFormat="1" ht="24" customHeight="1" spans="1:4">
      <c r="A14" s="36" t="s">
        <v>1582</v>
      </c>
      <c r="B14" s="34"/>
      <c r="C14" s="35" t="s">
        <v>1575</v>
      </c>
      <c r="D14" s="34"/>
    </row>
    <row r="15" s="22" customFormat="1" ht="24" customHeight="1" spans="1:4">
      <c r="A15" s="33" t="s">
        <v>1583</v>
      </c>
      <c r="B15" s="34"/>
      <c r="C15" s="35" t="s">
        <v>1576</v>
      </c>
      <c r="D15" s="34"/>
    </row>
    <row r="16" s="23" customFormat="1" ht="24" customHeight="1" spans="1:4">
      <c r="A16" s="36" t="s">
        <v>1575</v>
      </c>
      <c r="B16" s="34"/>
      <c r="C16" s="35" t="s">
        <v>1577</v>
      </c>
      <c r="D16" s="34"/>
    </row>
    <row r="17" s="22" customFormat="1" ht="24" customHeight="1" spans="1:4">
      <c r="A17" s="36" t="s">
        <v>1576</v>
      </c>
      <c r="B17" s="34"/>
      <c r="C17" s="36" t="s">
        <v>1578</v>
      </c>
      <c r="D17" s="34"/>
    </row>
    <row r="18" s="23" customFormat="1" ht="24" customHeight="1" spans="1:4">
      <c r="A18" s="36" t="s">
        <v>1577</v>
      </c>
      <c r="B18" s="34"/>
      <c r="C18" s="36" t="s">
        <v>1579</v>
      </c>
      <c r="D18" s="34"/>
    </row>
    <row r="19" s="22" customFormat="1" ht="24" customHeight="1" spans="1:4">
      <c r="A19" s="36" t="s">
        <v>1579</v>
      </c>
      <c r="B19" s="34"/>
      <c r="C19" s="36" t="s">
        <v>1580</v>
      </c>
      <c r="D19" s="34"/>
    </row>
    <row r="20" s="22" customFormat="1" ht="24" customHeight="1" spans="1:4">
      <c r="A20" s="36" t="s">
        <v>1580</v>
      </c>
      <c r="B20" s="34"/>
      <c r="C20" s="36" t="s">
        <v>1582</v>
      </c>
      <c r="D20" s="34"/>
    </row>
    <row r="21" s="23" customFormat="1" ht="24" customHeight="1" spans="1:4">
      <c r="A21" s="33" t="s">
        <v>1584</v>
      </c>
      <c r="B21" s="34"/>
      <c r="C21" s="33" t="s">
        <v>1585</v>
      </c>
      <c r="D21" s="34"/>
    </row>
    <row r="22" s="23" customFormat="1" ht="24" customHeight="1" spans="1:4">
      <c r="A22" s="35" t="s">
        <v>1575</v>
      </c>
      <c r="B22" s="34"/>
      <c r="C22" s="35" t="s">
        <v>1575</v>
      </c>
      <c r="D22" s="34"/>
    </row>
    <row r="23" s="23" customFormat="1" ht="24" customHeight="1" spans="1:4">
      <c r="A23" s="35" t="s">
        <v>1576</v>
      </c>
      <c r="B23" s="34"/>
      <c r="C23" s="35" t="s">
        <v>1576</v>
      </c>
      <c r="D23" s="34"/>
    </row>
    <row r="24" s="23" customFormat="1" ht="24" customHeight="1" spans="1:4">
      <c r="A24" s="35" t="s">
        <v>1577</v>
      </c>
      <c r="B24" s="34"/>
      <c r="C24" s="35" t="s">
        <v>1577</v>
      </c>
      <c r="D24" s="34"/>
    </row>
    <row r="25" s="23" customFormat="1" ht="24" customHeight="1" spans="1:4">
      <c r="A25" s="36" t="s">
        <v>1578</v>
      </c>
      <c r="B25" s="34"/>
      <c r="C25" s="36" t="s">
        <v>1578</v>
      </c>
      <c r="D25" s="34"/>
    </row>
    <row r="26" s="23" customFormat="1" ht="24" customHeight="1" spans="1:4">
      <c r="A26" s="36" t="s">
        <v>1579</v>
      </c>
      <c r="B26" s="34"/>
      <c r="C26" s="36" t="s">
        <v>1579</v>
      </c>
      <c r="D26" s="34"/>
    </row>
    <row r="27" s="23" customFormat="1" ht="24" customHeight="1" spans="1:4">
      <c r="A27" s="36" t="s">
        <v>1580</v>
      </c>
      <c r="B27" s="34"/>
      <c r="C27" s="36" t="s">
        <v>1580</v>
      </c>
      <c r="D27" s="34"/>
    </row>
    <row r="28" s="23" customFormat="1" ht="24" customHeight="1" spans="1:4">
      <c r="A28" s="36" t="s">
        <v>1582</v>
      </c>
      <c r="B28" s="34"/>
      <c r="C28" s="36" t="s">
        <v>1582</v>
      </c>
      <c r="D28" s="34"/>
    </row>
    <row r="29" s="23" customFormat="1" ht="24" customHeight="1" spans="1:4">
      <c r="A29" s="37" t="s">
        <v>1586</v>
      </c>
      <c r="B29" s="34"/>
      <c r="C29" s="33"/>
      <c r="D29" s="34"/>
    </row>
    <row r="30" s="23" customFormat="1" ht="24" customHeight="1" spans="1:4">
      <c r="A30" s="35" t="s">
        <v>1575</v>
      </c>
      <c r="B30" s="34"/>
      <c r="C30" s="35"/>
      <c r="D30" s="34"/>
    </row>
    <row r="31" s="23" customFormat="1" ht="24" customHeight="1" spans="1:4">
      <c r="A31" s="35" t="s">
        <v>1576</v>
      </c>
      <c r="B31" s="34"/>
      <c r="C31" s="35"/>
      <c r="D31" s="34"/>
    </row>
    <row r="32" s="23" customFormat="1" ht="24" customHeight="1" spans="1:4">
      <c r="A32" s="35" t="s">
        <v>1577</v>
      </c>
      <c r="B32" s="34"/>
      <c r="C32" s="35"/>
      <c r="D32" s="34"/>
    </row>
    <row r="33" s="23" customFormat="1" ht="24" customHeight="1" spans="1:4">
      <c r="A33" s="36" t="s">
        <v>1578</v>
      </c>
      <c r="B33" s="34"/>
      <c r="C33" s="35"/>
      <c r="D33" s="34"/>
    </row>
    <row r="34" s="23" customFormat="1" ht="24" customHeight="1" spans="1:4">
      <c r="A34" s="36" t="s">
        <v>1579</v>
      </c>
      <c r="B34" s="34"/>
      <c r="C34" s="35"/>
      <c r="D34" s="34"/>
    </row>
    <row r="35" s="23" customFormat="1" ht="24" customHeight="1" spans="1:4">
      <c r="A35" s="36" t="s">
        <v>1580</v>
      </c>
      <c r="B35" s="34"/>
      <c r="C35" s="35"/>
      <c r="D35" s="34"/>
    </row>
    <row r="36" s="23" customFormat="1" ht="24" customHeight="1" spans="1:4">
      <c r="A36" s="36" t="s">
        <v>1582</v>
      </c>
      <c r="B36" s="34"/>
      <c r="C36" s="35"/>
      <c r="D36" s="34"/>
    </row>
    <row r="37" s="23" customFormat="1" ht="24" customHeight="1" spans="1:4">
      <c r="A37" s="35"/>
      <c r="B37" s="34"/>
      <c r="C37" s="35"/>
      <c r="D37" s="34"/>
    </row>
    <row r="38" s="22" customFormat="1" ht="24" customHeight="1" spans="1:4">
      <c r="A38" s="38" t="s">
        <v>116</v>
      </c>
      <c r="B38" s="32"/>
      <c r="C38" s="39" t="s">
        <v>117</v>
      </c>
      <c r="D38" s="31"/>
    </row>
    <row r="39" s="22" customFormat="1" ht="24" customHeight="1" spans="1:4">
      <c r="A39" s="34"/>
      <c r="B39" s="34"/>
      <c r="C39" s="31" t="s">
        <v>112</v>
      </c>
      <c r="D39" s="31"/>
    </row>
    <row r="40" s="22" customFormat="1" ht="24" customHeight="1" spans="1:4">
      <c r="A40" s="34"/>
      <c r="B40" s="34"/>
      <c r="C40" s="33" t="s">
        <v>1575</v>
      </c>
      <c r="D40" s="34"/>
    </row>
    <row r="41" s="22" customFormat="1" ht="24" customHeight="1" spans="1:16">
      <c r="A41" s="34"/>
      <c r="B41" s="34"/>
      <c r="C41" s="33" t="s">
        <v>1576</v>
      </c>
      <c r="D41" s="34"/>
      <c r="P41" s="40"/>
    </row>
    <row r="42" s="22" customFormat="1" ht="24" customHeight="1" spans="1:4">
      <c r="A42" s="34"/>
      <c r="B42" s="34"/>
      <c r="C42" s="33" t="s">
        <v>1577</v>
      </c>
      <c r="D42" s="34"/>
    </row>
    <row r="43" s="22" customFormat="1" ht="24" customHeight="1" spans="1:4">
      <c r="A43" s="34"/>
      <c r="B43" s="34"/>
      <c r="C43" s="33" t="s">
        <v>1578</v>
      </c>
      <c r="D43" s="34"/>
    </row>
    <row r="44" s="22" customFormat="1" ht="24" customHeight="1" spans="1:4">
      <c r="A44" s="34"/>
      <c r="B44" s="34"/>
      <c r="C44" s="33" t="s">
        <v>1579</v>
      </c>
      <c r="D44" s="34">
        <f>B38-D38</f>
        <v>0</v>
      </c>
    </row>
    <row r="45" s="22" customFormat="1" ht="24" customHeight="1" spans="1:4">
      <c r="A45" s="34"/>
      <c r="B45" s="34"/>
      <c r="C45" s="33" t="s">
        <v>1580</v>
      </c>
      <c r="D45" s="34"/>
    </row>
    <row r="46" s="22" customFormat="1" ht="24" customHeight="1" spans="1:4">
      <c r="A46" s="34"/>
      <c r="B46" s="34"/>
      <c r="C46" s="33" t="s">
        <v>1582</v>
      </c>
      <c r="D46" s="34"/>
    </row>
    <row r="47" s="24" customFormat="1" ht="24" customHeight="1"/>
    <row r="48" s="24" customFormat="1" ht="24" customHeight="1"/>
    <row r="49" s="24" customFormat="1" ht="24" customHeight="1"/>
    <row r="50" s="24" customFormat="1" ht="24" customHeight="1"/>
    <row r="51" s="24" customFormat="1" ht="24" customHeight="1"/>
    <row r="52" s="24" customFormat="1" ht="24" customHeight="1"/>
    <row r="53" s="24" customFormat="1" ht="24" customHeight="1"/>
    <row r="54" s="24" customFormat="1" ht="24" customHeight="1"/>
    <row r="55" s="24" customFormat="1" ht="24" customHeight="1"/>
    <row r="56" s="24" customFormat="1" ht="24" customHeight="1"/>
    <row r="57" s="24" customFormat="1" ht="24" customHeight="1"/>
    <row r="58" s="24" customFormat="1" ht="24" customHeight="1"/>
    <row r="59" s="24" customFormat="1" ht="24" customHeight="1"/>
    <row r="60" s="24" customFormat="1" ht="24" customHeight="1"/>
    <row r="61" s="24" customFormat="1" ht="24" customHeight="1"/>
    <row r="62" s="24" customFormat="1" ht="24" customHeight="1"/>
    <row r="63" s="24" customFormat="1" ht="24" customHeight="1"/>
    <row r="64" s="24" customFormat="1" ht="24" customHeight="1"/>
    <row r="65" s="24" customFormat="1" ht="24" customHeight="1"/>
    <row r="66" s="24" customFormat="1" ht="24" customHeight="1"/>
    <row r="67" s="24" customFormat="1" ht="24" customHeight="1"/>
    <row r="68" s="24" customFormat="1" ht="24" customHeight="1"/>
    <row r="69" s="24" customFormat="1" ht="24" customHeight="1"/>
    <row r="70" s="24" customFormat="1" ht="24" customHeight="1"/>
    <row r="71" s="24" customFormat="1" ht="24" customHeight="1"/>
    <row r="72" s="24" customFormat="1" ht="24" customHeight="1"/>
    <row r="73" s="24" customFormat="1" ht="24" customHeight="1"/>
    <row r="74" s="24" customFormat="1" ht="24" customHeight="1"/>
    <row r="75" s="24" customFormat="1" ht="24" customHeight="1"/>
    <row r="76" s="24" customFormat="1" ht="24" customHeight="1"/>
    <row r="77" s="24" customFormat="1" ht="24" customHeight="1"/>
    <row r="78" s="24" customFormat="1" ht="24" customHeight="1"/>
    <row r="79" s="24" customFormat="1" ht="24" customHeight="1"/>
    <row r="80" s="24" customFormat="1" ht="24" customHeight="1"/>
    <row r="81" s="24" customFormat="1" ht="24" customHeight="1"/>
    <row r="82" s="24" customFormat="1" ht="24" customHeight="1"/>
    <row r="83" s="24" customFormat="1" ht="24" customHeight="1"/>
    <row r="84" s="24" customFormat="1" ht="24" customHeight="1"/>
    <row r="85" s="24" customFormat="1" ht="24" customHeight="1"/>
    <row r="86" s="24" customFormat="1" ht="24" customHeight="1"/>
    <row r="87" s="24" customFormat="1" ht="24" customHeight="1"/>
    <row r="88" s="24" customFormat="1" ht="24" customHeight="1"/>
    <row r="89" s="24" customFormat="1" ht="24" customHeight="1"/>
    <row r="90" s="24" customFormat="1" ht="24" customHeight="1"/>
    <row r="91" s="24" customFormat="1" ht="24" customHeight="1"/>
    <row r="92" s="24" customFormat="1" ht="24" customHeight="1"/>
    <row r="93" s="24" customFormat="1" ht="24" customHeight="1"/>
    <row r="94" s="24" customFormat="1" ht="24" customHeight="1"/>
  </sheetData>
  <mergeCells count="1">
    <mergeCell ref="A2:D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3"/>
  <sheetViews>
    <sheetView showZeros="0" zoomScaleSheetLayoutView="60" workbookViewId="0">
      <selection activeCell="A2" sqref="A2:B2"/>
    </sheetView>
  </sheetViews>
  <sheetFormatPr defaultColWidth="8.75" defaultRowHeight="20.1" customHeight="1" outlineLevelCol="1"/>
  <cols>
    <col min="1" max="1" width="45.625" style="128" customWidth="1"/>
    <col min="2" max="2" width="25.625" style="128" customWidth="1"/>
    <col min="3" max="17" width="9" style="128"/>
    <col min="18" max="16384" width="8.75" style="128"/>
  </cols>
  <sheetData>
    <row r="1" s="128" customFormat="1" customHeight="1" spans="1:2">
      <c r="A1" s="108" t="s">
        <v>1172</v>
      </c>
      <c r="B1" s="280"/>
    </row>
    <row r="2" s="128" customFormat="1" ht="60" customHeight="1" spans="1:2">
      <c r="A2" s="206" t="s">
        <v>1173</v>
      </c>
      <c r="B2" s="206"/>
    </row>
    <row r="3" s="128" customFormat="1" customHeight="1" spans="1:2">
      <c r="A3" s="108"/>
      <c r="B3" s="171" t="s">
        <v>4</v>
      </c>
    </row>
    <row r="4" s="128" customFormat="1" ht="35.1" customHeight="1" spans="1:2">
      <c r="A4" s="6" t="s">
        <v>5</v>
      </c>
      <c r="B4" s="271" t="s">
        <v>1174</v>
      </c>
    </row>
    <row r="5" s="128" customFormat="1" customHeight="1" spans="1:2">
      <c r="A5" s="281" t="s">
        <v>1111</v>
      </c>
      <c r="B5" s="282">
        <f>B6+B13+B52</f>
        <v>141328.8</v>
      </c>
    </row>
    <row r="6" s="128" customFormat="1" customHeight="1" spans="1:2">
      <c r="A6" s="281" t="s">
        <v>1112</v>
      </c>
      <c r="B6" s="282">
        <f>B7+B9</f>
        <v>4009</v>
      </c>
    </row>
    <row r="7" s="128" customFormat="1" customHeight="1" spans="1:2">
      <c r="A7" s="283" t="s">
        <v>1175</v>
      </c>
      <c r="B7" s="286">
        <v>3679</v>
      </c>
    </row>
    <row r="8" s="128" customFormat="1" customHeight="1" spans="1:2">
      <c r="A8" s="283" t="s">
        <v>1176</v>
      </c>
      <c r="B8" s="286"/>
    </row>
    <row r="9" s="128" customFormat="1" customHeight="1" spans="1:2">
      <c r="A9" s="283" t="s">
        <v>1177</v>
      </c>
      <c r="B9" s="286">
        <v>330</v>
      </c>
    </row>
    <row r="10" s="128" customFormat="1" customHeight="1" spans="1:2">
      <c r="A10" s="285" t="s">
        <v>1178</v>
      </c>
      <c r="B10" s="286"/>
    </row>
    <row r="11" s="128" customFormat="1" customHeight="1" spans="1:2">
      <c r="A11" s="285" t="s">
        <v>1179</v>
      </c>
      <c r="B11" s="286"/>
    </row>
    <row r="12" s="128" customFormat="1" customHeight="1" spans="1:2">
      <c r="A12" s="285" t="s">
        <v>1180</v>
      </c>
      <c r="B12" s="286"/>
    </row>
    <row r="13" s="128" customFormat="1" customHeight="1" spans="1:2">
      <c r="A13" s="281" t="s">
        <v>1119</v>
      </c>
      <c r="B13" s="282">
        <f>SUM(B14:B51)</f>
        <v>129310.8</v>
      </c>
    </row>
    <row r="14" s="128" customFormat="1" customHeight="1" spans="1:2">
      <c r="A14" s="283" t="s">
        <v>1181</v>
      </c>
      <c r="B14" s="286"/>
    </row>
    <row r="15" s="128" customFormat="1" customHeight="1" spans="1:2">
      <c r="A15" s="283" t="s">
        <v>1182</v>
      </c>
      <c r="B15" s="286">
        <v>80338</v>
      </c>
    </row>
    <row r="16" s="128" customFormat="1" customHeight="1" spans="1:2">
      <c r="A16" s="283" t="s">
        <v>1183</v>
      </c>
      <c r="B16" s="286">
        <f>13593-1027</f>
        <v>12566</v>
      </c>
    </row>
    <row r="17" s="128" customFormat="1" customHeight="1" spans="1:2">
      <c r="A17" s="283" t="s">
        <v>1184</v>
      </c>
      <c r="B17" s="286">
        <v>0</v>
      </c>
    </row>
    <row r="18" s="128" customFormat="1" customHeight="1" spans="1:2">
      <c r="A18" s="283" t="s">
        <v>1185</v>
      </c>
      <c r="B18" s="286"/>
    </row>
    <row r="19" s="128" customFormat="1" customHeight="1" spans="1:2">
      <c r="A19" s="283" t="s">
        <v>1186</v>
      </c>
      <c r="B19" s="286">
        <v>0</v>
      </c>
    </row>
    <row r="20" s="128" customFormat="1" customHeight="1" spans="1:2">
      <c r="A20" s="283" t="s">
        <v>1187</v>
      </c>
      <c r="B20" s="286">
        <v>0</v>
      </c>
    </row>
    <row r="21" s="128" customFormat="1" customHeight="1" spans="1:2">
      <c r="A21" s="283" t="s">
        <v>1188</v>
      </c>
      <c r="B21" s="286">
        <v>0</v>
      </c>
    </row>
    <row r="22" s="128" customFormat="1" customHeight="1" spans="1:2">
      <c r="A22" s="283" t="s">
        <v>1189</v>
      </c>
      <c r="B22" s="286">
        <f>24218-2751-3544</f>
        <v>17923</v>
      </c>
    </row>
    <row r="23" s="128" customFormat="1" customHeight="1" spans="1:2">
      <c r="A23" s="283" t="s">
        <v>1190</v>
      </c>
      <c r="B23" s="286">
        <v>0</v>
      </c>
    </row>
    <row r="24" s="128" customFormat="1" customHeight="1" spans="1:2">
      <c r="A24" s="283" t="s">
        <v>1191</v>
      </c>
      <c r="B24" s="286">
        <v>0</v>
      </c>
    </row>
    <row r="25" s="128" customFormat="1" customHeight="1" spans="1:2">
      <c r="A25" s="287" t="s">
        <v>1192</v>
      </c>
      <c r="B25" s="286">
        <v>0</v>
      </c>
    </row>
    <row r="26" s="128" customFormat="1" customHeight="1" spans="1:2">
      <c r="A26" s="287" t="s">
        <v>1193</v>
      </c>
      <c r="B26" s="286">
        <v>0</v>
      </c>
    </row>
    <row r="27" s="128" customFormat="1" customHeight="1" spans="1:2">
      <c r="A27" s="287" t="s">
        <v>1194</v>
      </c>
      <c r="B27" s="286"/>
    </row>
    <row r="28" s="128" customFormat="1" customHeight="1" spans="1:2">
      <c r="A28" s="287" t="s">
        <v>1195</v>
      </c>
      <c r="B28" s="286">
        <v>0</v>
      </c>
    </row>
    <row r="29" s="128" customFormat="1" customHeight="1" spans="1:2">
      <c r="A29" s="287" t="s">
        <v>1196</v>
      </c>
      <c r="B29" s="286">
        <v>0</v>
      </c>
    </row>
    <row r="30" s="128" customFormat="1" customHeight="1" spans="1:2">
      <c r="A30" s="287" t="s">
        <v>1197</v>
      </c>
      <c r="B30" s="286">
        <f>142+129+5+8</f>
        <v>284</v>
      </c>
    </row>
    <row r="31" s="128" customFormat="1" customHeight="1" spans="1:2">
      <c r="A31" s="287" t="s">
        <v>1198</v>
      </c>
      <c r="B31" s="286"/>
    </row>
    <row r="32" s="128" customFormat="1" customHeight="1" spans="1:2">
      <c r="A32" s="287" t="s">
        <v>1199</v>
      </c>
      <c r="B32" s="286"/>
    </row>
    <row r="33" s="128" customFormat="1" customHeight="1" spans="1:2">
      <c r="A33" s="287" t="s">
        <v>1200</v>
      </c>
      <c r="B33" s="286">
        <v>0.0399999999999636</v>
      </c>
    </row>
    <row r="34" s="128" customFormat="1" customHeight="1" spans="1:2">
      <c r="A34" s="287" t="s">
        <v>1201</v>
      </c>
      <c r="B34" s="286">
        <v>2262.13</v>
      </c>
    </row>
    <row r="35" s="128" customFormat="1" customHeight="1" spans="1:2">
      <c r="A35" s="287" t="s">
        <v>1202</v>
      </c>
      <c r="B35" s="286">
        <v>1684.98</v>
      </c>
    </row>
    <row r="36" s="128" customFormat="1" customHeight="1" spans="1:2">
      <c r="A36" s="287" t="s">
        <v>1203</v>
      </c>
      <c r="B36" s="286">
        <v>0</v>
      </c>
    </row>
    <row r="37" s="128" customFormat="1" customHeight="1" spans="1:2">
      <c r="A37" s="283" t="s">
        <v>1204</v>
      </c>
      <c r="B37" s="286">
        <v>0</v>
      </c>
    </row>
    <row r="38" s="128" customFormat="1" customHeight="1" spans="1:2">
      <c r="A38" s="283" t="s">
        <v>1205</v>
      </c>
      <c r="B38" s="286">
        <f>6858-1200-1200+835</f>
        <v>5293</v>
      </c>
    </row>
    <row r="39" s="128" customFormat="1" customHeight="1" spans="1:2">
      <c r="A39" s="283" t="s">
        <v>1206</v>
      </c>
      <c r="B39" s="286">
        <v>156</v>
      </c>
    </row>
    <row r="40" s="128" customFormat="1" customHeight="1" spans="1:2">
      <c r="A40" s="283" t="s">
        <v>1207</v>
      </c>
      <c r="B40" s="286">
        <v>0</v>
      </c>
    </row>
    <row r="41" s="128" customFormat="1" customHeight="1" spans="1:2">
      <c r="A41" s="283" t="s">
        <v>1208</v>
      </c>
      <c r="B41" s="286"/>
    </row>
    <row r="42" s="128" customFormat="1" customHeight="1" spans="1:2">
      <c r="A42" s="283" t="s">
        <v>1209</v>
      </c>
      <c r="B42" s="286">
        <v>0</v>
      </c>
    </row>
    <row r="43" s="128" customFormat="1" customHeight="1" spans="1:2">
      <c r="A43" s="283" t="s">
        <v>1210</v>
      </c>
      <c r="B43" s="286"/>
    </row>
    <row r="44" s="128" customFormat="1" customHeight="1" spans="1:2">
      <c r="A44" s="283" t="s">
        <v>1211</v>
      </c>
      <c r="B44" s="286">
        <v>975.15</v>
      </c>
    </row>
    <row r="45" s="128" customFormat="1" customHeight="1" spans="1:2">
      <c r="A45" s="283" t="s">
        <v>1212</v>
      </c>
      <c r="B45" s="286"/>
    </row>
    <row r="46" s="128" customFormat="1" customHeight="1" spans="1:2">
      <c r="A46" s="283" t="s">
        <v>1213</v>
      </c>
      <c r="B46" s="286">
        <v>204.5</v>
      </c>
    </row>
    <row r="47" s="128" customFormat="1" customHeight="1" spans="1:2">
      <c r="A47" s="283" t="s">
        <v>1214</v>
      </c>
      <c r="B47" s="286">
        <v>0</v>
      </c>
    </row>
    <row r="48" s="128" customFormat="1" customHeight="1" spans="1:2">
      <c r="A48" s="283" t="s">
        <v>1154</v>
      </c>
      <c r="B48" s="286"/>
    </row>
    <row r="49" s="128" customFormat="1" customHeight="1" spans="1:2">
      <c r="A49" s="283" t="s">
        <v>1155</v>
      </c>
      <c r="B49" s="286"/>
    </row>
    <row r="50" s="128" customFormat="1" customHeight="1" spans="1:2">
      <c r="A50" s="283" t="s">
        <v>1156</v>
      </c>
      <c r="B50" s="286">
        <f>2751+3000+1335</f>
        <v>7086</v>
      </c>
    </row>
    <row r="51" s="128" customFormat="1" customHeight="1" spans="1:2">
      <c r="A51" s="283" t="s">
        <v>1215</v>
      </c>
      <c r="B51" s="286">
        <v>538</v>
      </c>
    </row>
    <row r="52" s="128" customFormat="1" customHeight="1" spans="1:2">
      <c r="A52" s="519" t="s">
        <v>1216</v>
      </c>
      <c r="B52" s="288">
        <f>B62+B64+B72</f>
        <v>8009</v>
      </c>
    </row>
    <row r="53" s="128" customFormat="1" customHeight="1" spans="1:2">
      <c r="A53" s="291" t="s">
        <v>1217</v>
      </c>
      <c r="B53" s="286">
        <v>0</v>
      </c>
    </row>
    <row r="54" s="128" customFormat="1" customHeight="1" spans="1:2">
      <c r="A54" s="291" t="s">
        <v>1218</v>
      </c>
      <c r="B54" s="286">
        <v>0</v>
      </c>
    </row>
    <row r="55" s="128" customFormat="1" customHeight="1" spans="1:2">
      <c r="A55" s="291" t="s">
        <v>1219</v>
      </c>
      <c r="B55" s="286">
        <v>0</v>
      </c>
    </row>
    <row r="56" s="128" customFormat="1" customHeight="1" spans="1:2">
      <c r="A56" s="291" t="s">
        <v>1220</v>
      </c>
      <c r="B56" s="286">
        <v>0</v>
      </c>
    </row>
    <row r="57" s="128" customFormat="1" customHeight="1" spans="1:2">
      <c r="A57" s="291" t="s">
        <v>1221</v>
      </c>
      <c r="B57" s="286">
        <v>0</v>
      </c>
    </row>
    <row r="58" s="128" customFormat="1" customHeight="1" spans="1:2">
      <c r="A58" s="291" t="s">
        <v>1222</v>
      </c>
      <c r="B58" s="286">
        <v>0</v>
      </c>
    </row>
    <row r="59" s="128" customFormat="1" customHeight="1" spans="1:2">
      <c r="A59" s="291" t="s">
        <v>1223</v>
      </c>
      <c r="B59" s="286">
        <v>0</v>
      </c>
    </row>
    <row r="60" s="128" customFormat="1" customHeight="1" spans="1:2">
      <c r="A60" s="291" t="s">
        <v>1224</v>
      </c>
      <c r="B60" s="286">
        <v>0</v>
      </c>
    </row>
    <row r="61" s="128" customFormat="1" customHeight="1" spans="1:2">
      <c r="A61" s="291" t="s">
        <v>1225</v>
      </c>
      <c r="B61" s="286">
        <v>0</v>
      </c>
    </row>
    <row r="62" s="128" customFormat="1" customHeight="1" spans="1:2">
      <c r="A62" s="291" t="s">
        <v>1226</v>
      </c>
      <c r="B62" s="286"/>
    </row>
    <row r="63" s="128" customFormat="1" customHeight="1" spans="1:2">
      <c r="A63" s="291" t="s">
        <v>1227</v>
      </c>
      <c r="B63" s="286">
        <v>0</v>
      </c>
    </row>
    <row r="64" s="128" customFormat="1" customHeight="1" spans="1:2">
      <c r="A64" s="291" t="s">
        <v>1228</v>
      </c>
      <c r="B64" s="286"/>
    </row>
    <row r="65" s="128" customFormat="1" customHeight="1" spans="1:2">
      <c r="A65" s="291" t="s">
        <v>1229</v>
      </c>
      <c r="B65" s="286">
        <v>0</v>
      </c>
    </row>
    <row r="66" s="128" customFormat="1" customHeight="1" spans="1:2">
      <c r="A66" s="291" t="s">
        <v>1230</v>
      </c>
      <c r="B66" s="286">
        <v>0</v>
      </c>
    </row>
    <row r="67" s="128" customFormat="1" customHeight="1" spans="1:2">
      <c r="A67" s="291" t="s">
        <v>1231</v>
      </c>
      <c r="B67" s="286">
        <v>0</v>
      </c>
    </row>
    <row r="68" s="128" customFormat="1" customHeight="1" spans="1:2">
      <c r="A68" s="291" t="s">
        <v>1232</v>
      </c>
      <c r="B68" s="286">
        <v>0</v>
      </c>
    </row>
    <row r="69" s="128" customFormat="1" customHeight="1" spans="1:2">
      <c r="A69" s="291" t="s">
        <v>1233</v>
      </c>
      <c r="B69" s="286">
        <v>0</v>
      </c>
    </row>
    <row r="70" s="128" customFormat="1" customHeight="1" spans="1:2">
      <c r="A70" s="291" t="s">
        <v>1234</v>
      </c>
      <c r="B70" s="286">
        <v>0</v>
      </c>
    </row>
    <row r="71" s="128" customFormat="1" customHeight="1" spans="1:2">
      <c r="A71" s="291" t="s">
        <v>1235</v>
      </c>
      <c r="B71" s="286">
        <v>0</v>
      </c>
    </row>
    <row r="72" s="128" customFormat="1" customHeight="1" spans="1:2">
      <c r="A72" s="291" t="s">
        <v>1236</v>
      </c>
      <c r="B72" s="286">
        <v>8009</v>
      </c>
    </row>
    <row r="73" s="128" customFormat="1" customHeight="1" spans="1:2">
      <c r="A73" s="291" t="s">
        <v>1237</v>
      </c>
      <c r="B73" s="286">
        <v>0</v>
      </c>
    </row>
  </sheetData>
  <mergeCells count="1">
    <mergeCell ref="A2:B2"/>
  </mergeCells>
  <printOptions horizontalCentered="1"/>
  <pageMargins left="0.39" right="0.39" top="0.59" bottom="0.79" header="0.39" footer="0.39"/>
  <pageSetup paperSize="9" scale="84" firstPageNumber="10" fitToHeight="2" orientation="portrait" useFirstPageNumber="1" horizontalDpi="600" verticalDpi="600"/>
  <headerFooter alignWithMargins="0">
    <oddFooter>&amp;C— &amp;P —</oddFooter>
  </headerFooter>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K27" sqref="K27"/>
    </sheetView>
  </sheetViews>
  <sheetFormatPr defaultColWidth="8.75" defaultRowHeight="14.25" outlineLevelCol="3"/>
  <cols>
    <col min="1" max="1" width="35.625" style="1" customWidth="1"/>
    <col min="2" max="2" width="15.625" style="1" customWidth="1"/>
    <col min="3" max="3" width="30.625" style="1" customWidth="1"/>
    <col min="4" max="32" width="9" style="1"/>
    <col min="33" max="16384" width="8.75" style="1"/>
  </cols>
  <sheetData>
    <row r="1" s="1" customFormat="1" ht="20.1" customHeight="1" spans="1:1">
      <c r="A1" s="3" t="s">
        <v>2341</v>
      </c>
    </row>
    <row r="2" s="1" customFormat="1" ht="39.95" customHeight="1" spans="1:3">
      <c r="A2" s="4" t="s">
        <v>2343</v>
      </c>
      <c r="B2" s="4"/>
      <c r="C2" s="4"/>
    </row>
    <row r="3" s="1" customFormat="1" ht="20.1" customHeight="1" spans="3:3">
      <c r="C3" s="5" t="s">
        <v>4</v>
      </c>
    </row>
    <row r="4" s="1" customFormat="1" ht="35.1" customHeight="1" spans="1:3">
      <c r="A4" s="6" t="s">
        <v>2328</v>
      </c>
      <c r="B4" s="7" t="s">
        <v>1510</v>
      </c>
      <c r="C4" s="7" t="s">
        <v>10</v>
      </c>
    </row>
    <row r="5" s="1" customFormat="1" ht="24.95" customHeight="1" spans="1:3">
      <c r="A5" s="7" t="s">
        <v>1589</v>
      </c>
      <c r="B5" s="8"/>
      <c r="C5" s="9"/>
    </row>
    <row r="6" s="1" customFormat="1" ht="24.95" customHeight="1" spans="1:3">
      <c r="A6" s="7" t="s">
        <v>1590</v>
      </c>
      <c r="B6" s="8"/>
      <c r="C6" s="9"/>
    </row>
    <row r="7" s="2" customFormat="1" ht="24.95" customHeight="1" spans="1:3">
      <c r="A7" s="10" t="s">
        <v>1591</v>
      </c>
      <c r="B7" s="11"/>
      <c r="C7" s="12"/>
    </row>
    <row r="8" s="1" customFormat="1" ht="24.95" customHeight="1" spans="1:3">
      <c r="A8" s="10" t="s">
        <v>1592</v>
      </c>
      <c r="B8" s="13"/>
      <c r="C8" s="12"/>
    </row>
    <row r="9" s="2" customFormat="1" ht="24.95" customHeight="1" spans="1:3">
      <c r="A9" s="10" t="s">
        <v>1593</v>
      </c>
      <c r="B9" s="11"/>
      <c r="C9" s="12"/>
    </row>
    <row r="10" s="1" customFormat="1" ht="24.95" customHeight="1" spans="1:3">
      <c r="A10" s="10" t="s">
        <v>1594</v>
      </c>
      <c r="B10" s="13"/>
      <c r="C10" s="12"/>
    </row>
    <row r="11" s="2" customFormat="1" spans="1:4">
      <c r="A11" s="10" t="s">
        <v>1595</v>
      </c>
      <c r="B11" s="11"/>
      <c r="C11" s="14"/>
      <c r="D11" s="15"/>
    </row>
    <row r="12" s="1" customFormat="1" ht="24.95" customHeight="1" spans="1:3">
      <c r="A12" s="10" t="s">
        <v>1596</v>
      </c>
      <c r="B12" s="13"/>
      <c r="C12" s="12"/>
    </row>
    <row r="13" s="2" customFormat="1" ht="24.95" customHeight="1" spans="1:3">
      <c r="A13" s="10" t="s">
        <v>1597</v>
      </c>
      <c r="B13" s="11"/>
      <c r="C13" s="12"/>
    </row>
    <row r="14" s="1" customFormat="1" ht="24.95" customHeight="1" spans="1:3">
      <c r="A14" s="10" t="s">
        <v>1598</v>
      </c>
      <c r="B14" s="13"/>
      <c r="C14" s="12"/>
    </row>
    <row r="15" s="2" customFormat="1" ht="24.95" customHeight="1" spans="1:3">
      <c r="A15" s="10" t="s">
        <v>1599</v>
      </c>
      <c r="B15" s="11"/>
      <c r="C15" s="12"/>
    </row>
    <row r="16" s="1" customFormat="1" ht="24.95" customHeight="1" spans="1:3">
      <c r="A16" s="10" t="s">
        <v>1600</v>
      </c>
      <c r="B16" s="13"/>
      <c r="C16" s="12"/>
    </row>
    <row r="17" s="2" customFormat="1" ht="24.95" customHeight="1" spans="1:3">
      <c r="A17" s="10" t="s">
        <v>1601</v>
      </c>
      <c r="B17" s="11"/>
      <c r="C17" s="12"/>
    </row>
    <row r="18" s="1" customFormat="1" ht="24.95" customHeight="1" spans="1:3">
      <c r="A18" s="10" t="s">
        <v>1602</v>
      </c>
      <c r="B18" s="13"/>
      <c r="C18" s="12"/>
    </row>
    <row r="19" s="1" customFormat="1" spans="2:2">
      <c r="B19" s="16"/>
    </row>
    <row r="31" s="1" customFormat="1" spans="3:3">
      <c r="C31" s="17"/>
    </row>
  </sheetData>
  <mergeCells count="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90</vt:i4>
      </vt:variant>
    </vt:vector>
  </HeadingPairs>
  <TitlesOfParts>
    <vt:vector size="90" baseType="lpstr">
      <vt:lpstr>一（一）</vt:lpstr>
      <vt:lpstr>1zx全县收入</vt:lpstr>
      <vt:lpstr>2zx全县支出</vt:lpstr>
      <vt:lpstr>3zx全县平衡</vt:lpstr>
      <vt:lpstr>4zx县级收入</vt:lpstr>
      <vt:lpstr>5zx县级支出</vt:lpstr>
      <vt:lpstr>6zx县级平衡</vt:lpstr>
      <vt:lpstr>7zx上级转移支付收入</vt:lpstr>
      <vt:lpstr>8zx对下补助分项目</vt:lpstr>
      <vt:lpstr>9zx县级经济科目</vt:lpstr>
      <vt:lpstr>10zx县级基建支出</vt:lpstr>
      <vt:lpstr>11zx一般债务余额</vt:lpstr>
      <vt:lpstr>12zx一般债务限额</vt:lpstr>
      <vt:lpstr>一（二）</vt:lpstr>
      <vt:lpstr>13zx全县基金收入</vt:lpstr>
      <vt:lpstr>14zx全县基金支出</vt:lpstr>
      <vt:lpstr>15zx全县基金平衡</vt:lpstr>
      <vt:lpstr>16zx县级基金收入</vt:lpstr>
      <vt:lpstr>17zx县级基金支出</vt:lpstr>
      <vt:lpstr>18zx县级基金平衡</vt:lpstr>
      <vt:lpstr>19zx上级基金对县补助分项目 </vt:lpstr>
      <vt:lpstr>20zx基金对下补助分项目</vt:lpstr>
      <vt:lpstr>21zx专项债务余额</vt:lpstr>
      <vt:lpstr>22zx专项债务限额</vt:lpstr>
      <vt:lpstr>一（三）</vt:lpstr>
      <vt:lpstr>23zx全县国资收入</vt:lpstr>
      <vt:lpstr>24zx全县国资支出</vt:lpstr>
      <vt:lpstr>25zx全县国资平衡</vt:lpstr>
      <vt:lpstr>26zx县级国资收入</vt:lpstr>
      <vt:lpstr>27zx县级国资支出</vt:lpstr>
      <vt:lpstr>28zx县级国资平衡</vt:lpstr>
      <vt:lpstr>一（四）</vt:lpstr>
      <vt:lpstr>29zx全县社保基金收入</vt:lpstr>
      <vt:lpstr>30zx全县社保基金支出</vt:lpstr>
      <vt:lpstr>31全县社保基金收支平衡表</vt:lpstr>
      <vt:lpstr>32zx全县社保结余</vt:lpstr>
      <vt:lpstr>33zx县级社保基金收入</vt:lpstr>
      <vt:lpstr>34zx县级社保基金支出</vt:lpstr>
      <vt:lpstr>35县级社保基金收支平衡表</vt:lpstr>
      <vt:lpstr>36zx县级社保基金结余</vt:lpstr>
      <vt:lpstr>一（五）</vt:lpstr>
      <vt:lpstr>37zx汇总收入</vt:lpstr>
      <vt:lpstr>38zx汇总支出</vt:lpstr>
      <vt:lpstr>39zx2022政府投资</vt:lpstr>
      <vt:lpstr>40zx全县债务余额</vt:lpstr>
      <vt:lpstr>41zx县级债务余额</vt:lpstr>
      <vt:lpstr>42zx全县债务限额</vt:lpstr>
      <vt:lpstr>二（一）</vt:lpstr>
      <vt:lpstr>43ys全县收入</vt:lpstr>
      <vt:lpstr>44ys全县支出</vt:lpstr>
      <vt:lpstr>45ys全县平衡</vt:lpstr>
      <vt:lpstr>46ys县级收入</vt:lpstr>
      <vt:lpstr>47ys县级支出</vt:lpstr>
      <vt:lpstr>48ys县级平衡</vt:lpstr>
      <vt:lpstr>49ys上级转移支付收入</vt:lpstr>
      <vt:lpstr>50ys对下补助分项目</vt:lpstr>
      <vt:lpstr>51ys县本级经济科目</vt:lpstr>
      <vt:lpstr>52ys县级基建支出</vt:lpstr>
      <vt:lpstr>二（二）</vt:lpstr>
      <vt:lpstr>53ys全县基金收入</vt:lpstr>
      <vt:lpstr>54ys全县基金支出</vt:lpstr>
      <vt:lpstr>55ys全县基金平衡</vt:lpstr>
      <vt:lpstr>56ys县级基金收入</vt:lpstr>
      <vt:lpstr>57ys县级基金支出</vt:lpstr>
      <vt:lpstr>58ys县级基金平衡</vt:lpstr>
      <vt:lpstr>59ys上级基金对县补助分项目 </vt:lpstr>
      <vt:lpstr>60ys基金对下补助分项目</vt:lpstr>
      <vt:lpstr>二（三）</vt:lpstr>
      <vt:lpstr>61ys全县国资收入</vt:lpstr>
      <vt:lpstr>62ys全县国资支出</vt:lpstr>
      <vt:lpstr>63ys全县国资平衡 (3)</vt:lpstr>
      <vt:lpstr>64ys县级国资收入</vt:lpstr>
      <vt:lpstr>65ys县级国资支出</vt:lpstr>
      <vt:lpstr>66ys县级国资平衡 (2)</vt:lpstr>
      <vt:lpstr>二（四）</vt:lpstr>
      <vt:lpstr>67ys汇总收入</vt:lpstr>
      <vt:lpstr>68ys汇总支出</vt:lpstr>
      <vt:lpstr>69ys2023政府投资</vt:lpstr>
      <vt:lpstr>70ys政府债务还款计划</vt:lpstr>
      <vt:lpstr>71ys政府债务十年到期</vt:lpstr>
      <vt:lpstr>72债券发行及还本付息情况表</vt:lpstr>
      <vt:lpstr>73新增政府债券项目实施情况表</vt:lpstr>
      <vt:lpstr>74全县社保基金收入</vt:lpstr>
      <vt:lpstr>75全县社保基金支出</vt:lpstr>
      <vt:lpstr>76全县社保基金平衡</vt:lpstr>
      <vt:lpstr>77全县社保基金结余</vt:lpstr>
      <vt:lpstr>78县级社保基金收入</vt:lpstr>
      <vt:lpstr>79县级社保基金支出</vt:lpstr>
      <vt:lpstr>80县级社保基金平衡</vt:lpstr>
      <vt:lpstr>81县级社保基金结余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chl</cp:lastModifiedBy>
  <dcterms:created xsi:type="dcterms:W3CDTF">2023-05-25T03:37:00Z</dcterms:created>
  <dcterms:modified xsi:type="dcterms:W3CDTF">2024-05-07T04:41:35Z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9DD5CA0654F443F1A7CBBD5796BBE07A_13</vt:lpwstr>
  </property>
  <property fmtid="{D5CDD505-2E9C-101B-9397-08002B2CF9AE}" pid="3" name="KSOProductBuildVer">
    <vt:lpwstr>2052-12.1.0.16417</vt:lpwstr>
  </property>
</Properties>
</file>